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drawings/drawing4.xml" ContentType="application/vnd.openxmlformats-officedocument.drawing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Windows\MyStuff\Projects\VMCR\TIMO VMCR\VMCR on TIMO AI\Attachments\"/>
    </mc:Choice>
  </mc:AlternateContent>
  <xr:revisionPtr revIDLastSave="0" documentId="13_ncr:1_{1B3F3964-3770-4CFE-831E-565193496F2F}" xr6:coauthVersionLast="36" xr6:coauthVersionMax="36" xr10:uidLastSave="{00000000-0000-0000-0000-000000000000}"/>
  <bookViews>
    <workbookView xWindow="0" yWindow="0" windowWidth="19200" windowHeight="7620" xr2:uid="{00000000-000D-0000-FFFF-FFFF00000000}"/>
  </bookViews>
  <sheets>
    <sheet name="Request" sheetId="1" r:id="rId1"/>
    <sheet name="HA" sheetId="5" state="hidden" r:id="rId2"/>
    <sheet name="Cost" sheetId="2" state="hidden" r:id="rId3"/>
    <sheet name="Total Cost R940" sheetId="4" state="hidden" r:id="rId4"/>
    <sheet name="Tables" sheetId="6" state="hidden" r:id="rId5"/>
  </sheets>
  <calcPr calcId="191029"/>
</workbook>
</file>

<file path=xl/calcChain.xml><?xml version="1.0" encoding="utf-8"?>
<calcChain xmlns="http://schemas.openxmlformats.org/spreadsheetml/2006/main">
  <c r="R5" i="1" l="1"/>
  <c r="S5" i="1" s="1"/>
  <c r="F36" i="1"/>
  <c r="D39" i="1" s="1"/>
  <c r="C6" i="5" l="1"/>
  <c r="E6" i="2" s="1"/>
  <c r="C7" i="5"/>
  <c r="E7" i="2" s="1"/>
  <c r="C8" i="5"/>
  <c r="E8" i="2" s="1"/>
  <c r="C9" i="5"/>
  <c r="E9" i="2" s="1"/>
  <c r="C10" i="5"/>
  <c r="E10" i="2" s="1"/>
  <c r="C11" i="5"/>
  <c r="E11" i="2" s="1"/>
  <c r="C12" i="5"/>
  <c r="E12" i="2" s="1"/>
  <c r="C13" i="5"/>
  <c r="E13" i="2" s="1"/>
  <c r="C14" i="5"/>
  <c r="E14" i="2" s="1"/>
  <c r="C15" i="5"/>
  <c r="E15" i="2" s="1"/>
  <c r="C16" i="5"/>
  <c r="E16" i="2" s="1"/>
  <c r="C17" i="5"/>
  <c r="E17" i="2" s="1"/>
  <c r="C18" i="5"/>
  <c r="E18" i="2" s="1"/>
  <c r="C19" i="5"/>
  <c r="E19" i="2" s="1"/>
  <c r="C20" i="5"/>
  <c r="E20" i="2" s="1"/>
  <c r="C21" i="5"/>
  <c r="E21" i="2" s="1"/>
  <c r="C22" i="5"/>
  <c r="E22" i="2" s="1"/>
  <c r="C23" i="5"/>
  <c r="E23" i="2" s="1"/>
  <c r="C24" i="5"/>
  <c r="E24" i="2" s="1"/>
  <c r="C25" i="5"/>
  <c r="E25" i="2" s="1"/>
  <c r="C26" i="5"/>
  <c r="E26" i="2" s="1"/>
  <c r="C27" i="5"/>
  <c r="E27" i="2" s="1"/>
  <c r="C28" i="5"/>
  <c r="E28" i="2" s="1"/>
  <c r="C29" i="5"/>
  <c r="E29" i="2" s="1"/>
  <c r="C30" i="5"/>
  <c r="E30" i="2" s="1"/>
  <c r="C31" i="5"/>
  <c r="E31" i="2" s="1"/>
  <c r="C32" i="5"/>
  <c r="E32" i="2" s="1"/>
  <c r="C33" i="5"/>
  <c r="E33" i="2" s="1"/>
  <c r="C34" i="5"/>
  <c r="E34" i="2" s="1"/>
  <c r="C35" i="5"/>
  <c r="E35" i="2" s="1"/>
  <c r="C36" i="5"/>
  <c r="E36" i="2" s="1"/>
  <c r="B6" i="5"/>
  <c r="D6" i="2" s="1"/>
  <c r="B7" i="5"/>
  <c r="D7" i="2" s="1"/>
  <c r="B8" i="5"/>
  <c r="D8" i="2" s="1"/>
  <c r="B9" i="5"/>
  <c r="D9" i="2" s="1"/>
  <c r="B10" i="5"/>
  <c r="D10" i="2" s="1"/>
  <c r="B11" i="5"/>
  <c r="D11" i="2" s="1"/>
  <c r="B12" i="5"/>
  <c r="D12" i="2" s="1"/>
  <c r="B13" i="5"/>
  <c r="D13" i="2" s="1"/>
  <c r="B14" i="5"/>
  <c r="D14" i="2" s="1"/>
  <c r="B15" i="5"/>
  <c r="D15" i="2" s="1"/>
  <c r="B16" i="5"/>
  <c r="D16" i="2" s="1"/>
  <c r="B17" i="5"/>
  <c r="D17" i="2" s="1"/>
  <c r="B18" i="5"/>
  <c r="D18" i="2" s="1"/>
  <c r="B19" i="5"/>
  <c r="D19" i="2" s="1"/>
  <c r="B20" i="5"/>
  <c r="D20" i="2" s="1"/>
  <c r="B21" i="5"/>
  <c r="D21" i="2" s="1"/>
  <c r="B22" i="5"/>
  <c r="D22" i="2" s="1"/>
  <c r="B23" i="5"/>
  <c r="D23" i="2" s="1"/>
  <c r="B24" i="5"/>
  <c r="D24" i="2" s="1"/>
  <c r="B25" i="5"/>
  <c r="D25" i="2" s="1"/>
  <c r="B26" i="5"/>
  <c r="D26" i="2" s="1"/>
  <c r="B27" i="5"/>
  <c r="D27" i="2" s="1"/>
  <c r="B28" i="5"/>
  <c r="D28" i="2" s="1"/>
  <c r="B29" i="5"/>
  <c r="D29" i="2" s="1"/>
  <c r="B30" i="5"/>
  <c r="D30" i="2" s="1"/>
  <c r="B31" i="5"/>
  <c r="D31" i="2" s="1"/>
  <c r="B32" i="5"/>
  <c r="D32" i="2" s="1"/>
  <c r="B33" i="5"/>
  <c r="D33" i="2" s="1"/>
  <c r="B34" i="5"/>
  <c r="D34" i="2" s="1"/>
  <c r="B35" i="5"/>
  <c r="D35" i="2" s="1"/>
  <c r="B36" i="5"/>
  <c r="D36" i="2" s="1"/>
  <c r="B37" i="5" l="1"/>
  <c r="E13" i="4" s="1"/>
  <c r="C37" i="5"/>
  <c r="E14" i="4" s="1"/>
  <c r="R6" i="1"/>
  <c r="R7" i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S32" i="1" l="1"/>
  <c r="S28" i="1"/>
  <c r="S24" i="1"/>
  <c r="S20" i="1"/>
  <c r="S16" i="1"/>
  <c r="S12" i="1"/>
  <c r="S8" i="1"/>
  <c r="S35" i="1"/>
  <c r="D36" i="5" s="1"/>
  <c r="F36" i="2" s="1"/>
  <c r="G36" i="2" s="1"/>
  <c r="S31" i="1"/>
  <c r="S27" i="1"/>
  <c r="S23" i="1"/>
  <c r="D24" i="5" s="1"/>
  <c r="F24" i="2" s="1"/>
  <c r="G24" i="2" s="1"/>
  <c r="B24" i="4" s="1"/>
  <c r="S19" i="1"/>
  <c r="D20" i="5" s="1"/>
  <c r="F20" i="2" s="1"/>
  <c r="G20" i="2" s="1"/>
  <c r="B20" i="4" s="1"/>
  <c r="S15" i="1"/>
  <c r="S11" i="1"/>
  <c r="S7" i="1"/>
  <c r="S34" i="1"/>
  <c r="S30" i="1"/>
  <c r="S26" i="1"/>
  <c r="S22" i="1"/>
  <c r="S18" i="1"/>
  <c r="S14" i="1"/>
  <c r="S10" i="1"/>
  <c r="S6" i="1"/>
  <c r="S33" i="1"/>
  <c r="S29" i="1"/>
  <c r="S25" i="1"/>
  <c r="S21" i="1"/>
  <c r="S17" i="1"/>
  <c r="S13" i="1"/>
  <c r="D14" i="5" s="1"/>
  <c r="F14" i="2" s="1"/>
  <c r="G14" i="2" s="1"/>
  <c r="B14" i="4" s="1"/>
  <c r="S9" i="1"/>
  <c r="D10" i="5" s="1"/>
  <c r="F10" i="2" s="1"/>
  <c r="G10" i="2" s="1"/>
  <c r="B10" i="4" s="1"/>
  <c r="D34" i="5" l="1"/>
  <c r="F34" i="2" s="1"/>
  <c r="G34" i="2" s="1"/>
  <c r="B34" i="4" s="1"/>
  <c r="D13" i="5"/>
  <c r="F13" i="2" s="1"/>
  <c r="G13" i="2" s="1"/>
  <c r="B13" i="4" s="1"/>
  <c r="D21" i="5"/>
  <c r="F21" i="2" s="1"/>
  <c r="G21" i="2" s="1"/>
  <c r="B21" i="4" s="1"/>
  <c r="D7" i="5"/>
  <c r="F7" i="2" s="1"/>
  <c r="G7" i="2" s="1"/>
  <c r="B7" i="4" s="1"/>
  <c r="D27" i="5"/>
  <c r="F27" i="2" s="1"/>
  <c r="G27" i="2" s="1"/>
  <c r="B27" i="4" s="1"/>
  <c r="D31" i="5"/>
  <c r="F31" i="2" s="1"/>
  <c r="G31" i="2" s="1"/>
  <c r="B31" i="4" s="1"/>
  <c r="D35" i="5"/>
  <c r="F35" i="2" s="1"/>
  <c r="G35" i="2" s="1"/>
  <c r="B35" i="4" s="1"/>
  <c r="D28" i="5"/>
  <c r="F28" i="2" s="1"/>
  <c r="G28" i="2" s="1"/>
  <c r="B28" i="4" s="1"/>
  <c r="D8" i="5"/>
  <c r="F8" i="2" s="1"/>
  <c r="G8" i="2" s="1"/>
  <c r="B8" i="4" s="1"/>
  <c r="D18" i="5"/>
  <c r="F18" i="2" s="1"/>
  <c r="G18" i="2" s="1"/>
  <c r="B18" i="4" s="1"/>
  <c r="D22" i="5"/>
  <c r="F22" i="2" s="1"/>
  <c r="G22" i="2" s="1"/>
  <c r="B22" i="4" s="1"/>
  <c r="D15" i="5"/>
  <c r="F15" i="2" s="1"/>
  <c r="G15" i="2" s="1"/>
  <c r="B15" i="4" s="1"/>
  <c r="D32" i="5"/>
  <c r="F32" i="2" s="1"/>
  <c r="G32" i="2" s="1"/>
  <c r="B32" i="4" s="1"/>
  <c r="D26" i="5"/>
  <c r="F26" i="2" s="1"/>
  <c r="G26" i="2" s="1"/>
  <c r="B26" i="4" s="1"/>
  <c r="D29" i="5"/>
  <c r="F29" i="2" s="1"/>
  <c r="G29" i="2" s="1"/>
  <c r="B29" i="4" s="1"/>
  <c r="D17" i="5"/>
  <c r="F17" i="2" s="1"/>
  <c r="G17" i="2" s="1"/>
  <c r="B17" i="4" s="1"/>
  <c r="D25" i="5"/>
  <c r="F25" i="2" s="1"/>
  <c r="G25" i="2" s="1"/>
  <c r="B25" i="4" s="1"/>
  <c r="D19" i="5"/>
  <c r="F19" i="2" s="1"/>
  <c r="G19" i="2" s="1"/>
  <c r="B19" i="4" s="1"/>
  <c r="D12" i="5"/>
  <c r="F12" i="2" s="1"/>
  <c r="G12" i="2" s="1"/>
  <c r="B12" i="4" s="1"/>
  <c r="D6" i="5"/>
  <c r="F6" i="2" s="1"/>
  <c r="G6" i="2" s="1"/>
  <c r="B6" i="4" s="1"/>
  <c r="D30" i="5"/>
  <c r="F30" i="2" s="1"/>
  <c r="G30" i="2" s="1"/>
  <c r="B30" i="4" s="1"/>
  <c r="D23" i="5"/>
  <c r="F23" i="2" s="1"/>
  <c r="G23" i="2" s="1"/>
  <c r="B23" i="4" s="1"/>
  <c r="D16" i="5"/>
  <c r="F16" i="2" s="1"/>
  <c r="G16" i="2" s="1"/>
  <c r="B16" i="4" s="1"/>
  <c r="D9" i="5"/>
  <c r="F9" i="2" s="1"/>
  <c r="G9" i="2" s="1"/>
  <c r="B9" i="4" s="1"/>
  <c r="D33" i="5"/>
  <c r="F33" i="2" s="1"/>
  <c r="G33" i="2" s="1"/>
  <c r="B33" i="4" s="1"/>
  <c r="S36" i="1"/>
  <c r="D11" i="5"/>
  <c r="F11" i="2" s="1"/>
  <c r="G11" i="2" s="1"/>
  <c r="B11" i="4" s="1"/>
  <c r="A35" i="4"/>
  <c r="A26" i="4"/>
  <c r="A27" i="4"/>
  <c r="A28" i="4"/>
  <c r="A29" i="4"/>
  <c r="A30" i="4"/>
  <c r="A31" i="4"/>
  <c r="A32" i="4"/>
  <c r="A33" i="4"/>
  <c r="A34" i="4"/>
  <c r="L36" i="1"/>
  <c r="K36" i="1"/>
  <c r="D42" i="1" l="1"/>
  <c r="D43" i="1" s="1"/>
  <c r="E15" i="4"/>
  <c r="D37" i="5"/>
  <c r="A6" i="4"/>
  <c r="A7" i="4"/>
  <c r="A8" i="4"/>
  <c r="A9" i="4"/>
  <c r="A10" i="4"/>
  <c r="A11" i="4"/>
  <c r="A12" i="4"/>
  <c r="A13" i="4"/>
  <c r="A14" i="4"/>
  <c r="A15" i="4"/>
  <c r="A16" i="4"/>
  <c r="A17" i="4"/>
  <c r="A18" i="4"/>
  <c r="A19" i="4"/>
  <c r="A20" i="4"/>
  <c r="A21" i="4"/>
  <c r="A22" i="4"/>
  <c r="A23" i="4"/>
  <c r="A24" i="4"/>
  <c r="A25" i="4"/>
  <c r="J36" i="1"/>
  <c r="D41" i="1" s="1"/>
  <c r="I36" i="1"/>
  <c r="D40" i="1" s="1"/>
  <c r="E6" i="4"/>
  <c r="E8" i="4" s="1"/>
  <c r="R36" i="1" l="1"/>
  <c r="B36" i="4" l="1"/>
  <c r="E9" i="4" s="1"/>
  <c r="E10" i="4" s="1"/>
  <c r="D44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Zaid Naimi</author>
  </authors>
  <commentList>
    <comment ref="H5" authorId="0" shapeId="0" xr:uid="{8EBCD268-812B-4E52-ADF5-39777700EF42}">
      <text>
        <r>
          <rPr>
            <b/>
            <sz val="9"/>
            <color indexed="81"/>
            <rFont val="Tahoma"/>
            <family val="2"/>
          </rPr>
          <t>Please type the function or the type of the VM such as: Web, Application, FTP, SQL, etc..</t>
        </r>
      </text>
    </comment>
    <comment ref="H6" authorId="0" shapeId="0" xr:uid="{A143DD58-B91E-4C7D-9916-2EAFCA482597}">
      <text>
        <r>
          <rPr>
            <b/>
            <sz val="9"/>
            <color indexed="81"/>
            <rFont val="Tahoma"/>
            <family val="2"/>
          </rPr>
          <t>Please type the function or the type of the VM such as: Web, Application, FTP, SQL, etc..</t>
        </r>
      </text>
    </comment>
    <comment ref="H7" authorId="0" shapeId="0" xr:uid="{72A22859-7F15-4CE4-AC0B-89D4C7D1FC7A}">
      <text>
        <r>
          <rPr>
            <b/>
            <sz val="9"/>
            <color indexed="81"/>
            <rFont val="Tahoma"/>
            <family val="2"/>
          </rPr>
          <t>Please type the function or the type of the VM such as: Web, Application, FTP, SQL, etc..</t>
        </r>
      </text>
    </comment>
    <comment ref="H8" authorId="0" shapeId="0" xr:uid="{66C57BC4-39A3-4E53-98CE-0F4A88D9A072}">
      <text>
        <r>
          <rPr>
            <b/>
            <sz val="9"/>
            <color indexed="81"/>
            <rFont val="Tahoma"/>
            <family val="2"/>
          </rPr>
          <t>Please type the function or the type of the VM such as: Web, Application, FTP, SQL, etc..</t>
        </r>
      </text>
    </comment>
    <comment ref="H9" authorId="0" shapeId="0" xr:uid="{4972C969-55FF-4C13-9BD0-9E4385A3A180}">
      <text>
        <r>
          <rPr>
            <b/>
            <sz val="9"/>
            <color indexed="81"/>
            <rFont val="Tahoma"/>
            <family val="2"/>
          </rPr>
          <t>Please type the function or the type of the VM such as: Web, Application, FTP, SQL, etc..</t>
        </r>
      </text>
    </comment>
    <comment ref="H10" authorId="0" shapeId="0" xr:uid="{BC0D3D3F-087A-4EC6-8339-4D0686FF4885}">
      <text>
        <r>
          <rPr>
            <b/>
            <sz val="9"/>
            <color indexed="81"/>
            <rFont val="Tahoma"/>
            <family val="2"/>
          </rPr>
          <t>Please type the function or the type of the VM such as: Web, Application, FTP, SQL, etc..</t>
        </r>
      </text>
    </comment>
    <comment ref="H11" authorId="0" shapeId="0" xr:uid="{A1154E04-A863-4384-B002-02AED5F98782}">
      <text>
        <r>
          <rPr>
            <b/>
            <sz val="9"/>
            <color indexed="81"/>
            <rFont val="Tahoma"/>
            <family val="2"/>
          </rPr>
          <t>Please type the function or the type of the VM such as: Web, Application, FTP, SQL, etc..</t>
        </r>
      </text>
    </comment>
    <comment ref="H12" authorId="0" shapeId="0" xr:uid="{D577D2FB-26FC-4A65-AE65-15C03A5BF06D}">
      <text>
        <r>
          <rPr>
            <b/>
            <sz val="9"/>
            <color indexed="81"/>
            <rFont val="Tahoma"/>
            <family val="2"/>
          </rPr>
          <t>Please type the function or the type of the VM such as: Web, Application, FTP, SQL, etc..</t>
        </r>
      </text>
    </comment>
    <comment ref="H13" authorId="0" shapeId="0" xr:uid="{B9CE7808-71D7-4677-868F-D94C7B1B8183}">
      <text>
        <r>
          <rPr>
            <b/>
            <sz val="9"/>
            <color indexed="81"/>
            <rFont val="Tahoma"/>
            <family val="2"/>
          </rPr>
          <t>Please type the function or the type of the VM such as: Web, Application, FTP, SQL, etc..</t>
        </r>
      </text>
    </comment>
    <comment ref="H14" authorId="0" shapeId="0" xr:uid="{4E77CE2B-BABB-46E1-813B-DD00AF800DFA}">
      <text>
        <r>
          <rPr>
            <b/>
            <sz val="9"/>
            <color indexed="81"/>
            <rFont val="Tahoma"/>
            <family val="2"/>
          </rPr>
          <t>Please type the function or the type of the VM such as: Web, Application, FTP, SQL, etc..</t>
        </r>
      </text>
    </comment>
    <comment ref="H15" authorId="0" shapeId="0" xr:uid="{C6DA0307-3C0E-44D0-BF05-441AC1B7DD8A}">
      <text>
        <r>
          <rPr>
            <b/>
            <sz val="9"/>
            <color indexed="81"/>
            <rFont val="Tahoma"/>
            <family val="2"/>
          </rPr>
          <t>Please type the function or the type of the VM such as: Web, Application, FTP, SQL, etc..</t>
        </r>
      </text>
    </comment>
    <comment ref="H16" authorId="0" shapeId="0" xr:uid="{5B9425B9-69F9-4EE1-906F-A894D917765B}">
      <text>
        <r>
          <rPr>
            <b/>
            <sz val="9"/>
            <color indexed="81"/>
            <rFont val="Tahoma"/>
            <family val="2"/>
          </rPr>
          <t>Please type the function or the type of the VM such as: Web, Application, FTP, SQL, etc..</t>
        </r>
      </text>
    </comment>
    <comment ref="H17" authorId="0" shapeId="0" xr:uid="{704E81DE-01D5-4212-B6D4-7D5D73668EEC}">
      <text>
        <r>
          <rPr>
            <b/>
            <sz val="9"/>
            <color indexed="81"/>
            <rFont val="Tahoma"/>
            <family val="2"/>
          </rPr>
          <t>Please type the function or the type of the VM such as: Web, Application, FTP, SQL, etc..</t>
        </r>
      </text>
    </comment>
    <comment ref="H18" authorId="0" shapeId="0" xr:uid="{2B1C6CF8-5C0B-4138-B019-7A1682E62DE7}">
      <text>
        <r>
          <rPr>
            <b/>
            <sz val="9"/>
            <color indexed="81"/>
            <rFont val="Tahoma"/>
            <family val="2"/>
          </rPr>
          <t>Please type the function or the type of the VM such as: Web, Application, FTP, SQL, etc..</t>
        </r>
      </text>
    </comment>
    <comment ref="H19" authorId="0" shapeId="0" xr:uid="{B66A6012-7876-4E95-BF0A-F726212A8F31}">
      <text>
        <r>
          <rPr>
            <b/>
            <sz val="9"/>
            <color indexed="81"/>
            <rFont val="Tahoma"/>
            <family val="2"/>
          </rPr>
          <t>Please type the function or the type of the VM such as: Web, Application, FTP, SQL, etc..</t>
        </r>
      </text>
    </comment>
    <comment ref="H20" authorId="0" shapeId="0" xr:uid="{4F424CF8-A0F7-4F89-8F07-E072FF9CEB9C}">
      <text>
        <r>
          <rPr>
            <b/>
            <sz val="9"/>
            <color indexed="81"/>
            <rFont val="Tahoma"/>
            <family val="2"/>
          </rPr>
          <t>Please type the function or the type of the VM such as: Web, Application, FTP, SQL, etc..</t>
        </r>
      </text>
    </comment>
    <comment ref="H21" authorId="0" shapeId="0" xr:uid="{3DE980AC-4654-4905-ACBF-50F3092AFA03}">
      <text>
        <r>
          <rPr>
            <b/>
            <sz val="9"/>
            <color indexed="81"/>
            <rFont val="Tahoma"/>
            <family val="2"/>
          </rPr>
          <t>Please type the function or the type of the VM such as: Web, Application, FTP, SQL, etc..</t>
        </r>
      </text>
    </comment>
    <comment ref="H22" authorId="0" shapeId="0" xr:uid="{F74677FD-4435-4B8A-934B-96BEFAC8341A}">
      <text>
        <r>
          <rPr>
            <b/>
            <sz val="9"/>
            <color indexed="81"/>
            <rFont val="Tahoma"/>
            <family val="2"/>
          </rPr>
          <t>Please type the function or the type of the VM such as: Web, Application, FTP, SQL, etc..</t>
        </r>
      </text>
    </comment>
    <comment ref="H23" authorId="0" shapeId="0" xr:uid="{5C64380D-2DEC-481A-AEC7-A3DDE4ADC6DB}">
      <text>
        <r>
          <rPr>
            <b/>
            <sz val="9"/>
            <color indexed="81"/>
            <rFont val="Tahoma"/>
            <family val="2"/>
          </rPr>
          <t>Please type the function or the type of the VM such as: Web, Application, FTP, SQL, etc..</t>
        </r>
      </text>
    </comment>
    <comment ref="H24" authorId="0" shapeId="0" xr:uid="{39ECC367-FAA8-4044-BFDF-45D2B7F30230}">
      <text>
        <r>
          <rPr>
            <b/>
            <sz val="9"/>
            <color indexed="81"/>
            <rFont val="Tahoma"/>
            <family val="2"/>
          </rPr>
          <t>Please type the function or the type of the VM such as: Web, Application, FTP, SQL, etc..</t>
        </r>
      </text>
    </comment>
    <comment ref="H25" authorId="0" shapeId="0" xr:uid="{4F48996C-20A9-42D0-AA3A-E20D49AB8A86}">
      <text>
        <r>
          <rPr>
            <b/>
            <sz val="9"/>
            <color indexed="81"/>
            <rFont val="Tahoma"/>
            <family val="2"/>
          </rPr>
          <t>Please type the function or the type of the VM such as: Web, Application, FTP, SQL, etc..</t>
        </r>
      </text>
    </comment>
    <comment ref="H26" authorId="0" shapeId="0" xr:uid="{7E5A2491-E242-445F-AABA-87889394FC7B}">
      <text>
        <r>
          <rPr>
            <b/>
            <sz val="9"/>
            <color indexed="81"/>
            <rFont val="Tahoma"/>
            <family val="2"/>
          </rPr>
          <t>Please type the function or the type of the VM such as: Web, Application, FTP, SQL, etc..</t>
        </r>
      </text>
    </comment>
    <comment ref="H27" authorId="0" shapeId="0" xr:uid="{3ED1E3DF-AE72-4899-B42A-614027E2901E}">
      <text>
        <r>
          <rPr>
            <b/>
            <sz val="9"/>
            <color indexed="81"/>
            <rFont val="Tahoma"/>
            <family val="2"/>
          </rPr>
          <t>Please type the function or the type of the VM such as: Web, Application, FTP, SQL, etc..</t>
        </r>
      </text>
    </comment>
    <comment ref="H28" authorId="0" shapeId="0" xr:uid="{96449766-1B02-4877-875C-5B5B16EC785C}">
      <text>
        <r>
          <rPr>
            <b/>
            <sz val="9"/>
            <color indexed="81"/>
            <rFont val="Tahoma"/>
            <family val="2"/>
          </rPr>
          <t>Please type the function or the type of the VM such as: Web, Application, FTP, SQL, etc..</t>
        </r>
      </text>
    </comment>
    <comment ref="H29" authorId="0" shapeId="0" xr:uid="{952C8635-8E3C-410B-89C8-08336B1001EB}">
      <text>
        <r>
          <rPr>
            <b/>
            <sz val="9"/>
            <color indexed="81"/>
            <rFont val="Tahoma"/>
            <family val="2"/>
          </rPr>
          <t>Please type the function or the type of the VM such as: Web, Application, FTP, SQL, etc..</t>
        </r>
      </text>
    </comment>
    <comment ref="H30" authorId="0" shapeId="0" xr:uid="{42799599-8A39-44D8-8B51-9A71EA7CB455}">
      <text>
        <r>
          <rPr>
            <b/>
            <sz val="9"/>
            <color indexed="81"/>
            <rFont val="Tahoma"/>
            <family val="2"/>
          </rPr>
          <t>Please type the function or the type of the VM such as: Web, Application, FTP, SQL, etc..</t>
        </r>
      </text>
    </comment>
    <comment ref="H31" authorId="0" shapeId="0" xr:uid="{E371B2CF-25DE-40AA-9AE6-793F6C40B0BE}">
      <text>
        <r>
          <rPr>
            <b/>
            <sz val="9"/>
            <color indexed="81"/>
            <rFont val="Tahoma"/>
            <family val="2"/>
          </rPr>
          <t>Please type the function or the type of the VM such as: Web, Application, FTP, SQL, etc..</t>
        </r>
      </text>
    </comment>
    <comment ref="H32" authorId="0" shapeId="0" xr:uid="{2F4D62D0-4EB4-47B3-8303-43AAE69E5DDF}">
      <text>
        <r>
          <rPr>
            <b/>
            <sz val="9"/>
            <color indexed="81"/>
            <rFont val="Tahoma"/>
            <family val="2"/>
          </rPr>
          <t>Please type the function or the type of the VM such as: Web, Application, FTP, SQL, etc..</t>
        </r>
      </text>
    </comment>
    <comment ref="H33" authorId="0" shapeId="0" xr:uid="{D446F9CF-9717-41C0-B889-B96B1A2E1629}">
      <text>
        <r>
          <rPr>
            <b/>
            <sz val="9"/>
            <color indexed="81"/>
            <rFont val="Tahoma"/>
            <family val="2"/>
          </rPr>
          <t>Please type the function or the type of the VM such as: Web, Application, FTP, SQL, etc..</t>
        </r>
      </text>
    </comment>
    <comment ref="H34" authorId="0" shapeId="0" xr:uid="{1D03B29D-5C2D-421A-841C-D0EC5D5936AC}">
      <text>
        <r>
          <rPr>
            <b/>
            <sz val="9"/>
            <color indexed="81"/>
            <rFont val="Tahoma"/>
            <family val="2"/>
          </rPr>
          <t>Please type the function or the type of the VM such as: Web, Application, FTP, SQL, etc..</t>
        </r>
      </text>
    </comment>
    <comment ref="H35" authorId="0" shapeId="0" xr:uid="{00DD8761-CFDA-4656-8EC3-62D5EB5ECDAE}">
      <text>
        <r>
          <rPr>
            <b/>
            <sz val="9"/>
            <color indexed="81"/>
            <rFont val="Tahoma"/>
            <family val="2"/>
          </rPr>
          <t>Please type the function or the type of the VM such as: Web, Application, FTP, SQL, etc..</t>
        </r>
      </text>
    </comment>
  </commentList>
</comments>
</file>

<file path=xl/sharedStrings.xml><?xml version="1.0" encoding="utf-8"?>
<sst xmlns="http://schemas.openxmlformats.org/spreadsheetml/2006/main" count="167" uniqueCount="149">
  <si>
    <t>VM Name</t>
  </si>
  <si>
    <t>CPU</t>
  </si>
  <si>
    <t>Operating System</t>
  </si>
  <si>
    <t>Total</t>
  </si>
  <si>
    <t>Sub Total</t>
  </si>
  <si>
    <t>Total Cost</t>
  </si>
  <si>
    <t>Total Disk (GB)</t>
  </si>
  <si>
    <t>Disk</t>
  </si>
  <si>
    <t>Data Disks (GB)</t>
  </si>
  <si>
    <t>Disk2</t>
  </si>
  <si>
    <t>Disk3</t>
  </si>
  <si>
    <t>Disk4</t>
  </si>
  <si>
    <t>Disk5</t>
  </si>
  <si>
    <t>Disk6</t>
  </si>
  <si>
    <t>Disk7</t>
  </si>
  <si>
    <t>HA</t>
  </si>
  <si>
    <t>Mem (GB)</t>
  </si>
  <si>
    <t>Disk (GB)</t>
  </si>
  <si>
    <t>Mem</t>
  </si>
  <si>
    <t>CPU (Unit)</t>
  </si>
  <si>
    <t>Mem (Unit)</t>
  </si>
  <si>
    <t>Disk (Unit)</t>
  </si>
  <si>
    <t>Total Disk (GB) + vSwap</t>
  </si>
  <si>
    <t>Cost</t>
  </si>
  <si>
    <t>VM Count</t>
  </si>
  <si>
    <t>Total VM resources cost</t>
  </si>
  <si>
    <t>Total CPUs</t>
  </si>
  <si>
    <t>Total Disk (TB)</t>
  </si>
  <si>
    <t>Total resources</t>
  </si>
  <si>
    <t>Total Memory (GB)</t>
  </si>
  <si>
    <t>Function</t>
  </si>
  <si>
    <t>RHEL 7.8</t>
  </si>
  <si>
    <t>Datacenter</t>
  </si>
  <si>
    <t>Cluster</t>
  </si>
  <si>
    <t>Software overhead per VM</t>
  </si>
  <si>
    <t>Total Software overhead</t>
  </si>
  <si>
    <t>Network PortGroup</t>
  </si>
  <si>
    <t>VM Folder Path</t>
  </si>
  <si>
    <t>Datacenters</t>
  </si>
  <si>
    <t>Binghamton (NY)</t>
  </si>
  <si>
    <t>Carson (CA)</t>
  </si>
  <si>
    <t>Charlotte (NC)</t>
  </si>
  <si>
    <t>Chicago (IL)</t>
  </si>
  <si>
    <t>Dallas (TX)</t>
  </si>
  <si>
    <t>Des Moines (IA)</t>
  </si>
  <si>
    <t>Forest Park (GA)</t>
  </si>
  <si>
    <t>Irving (TX)</t>
  </si>
  <si>
    <t>London (KY)</t>
  </si>
  <si>
    <t>Louisville (KY)</t>
  </si>
  <si>
    <t>Mega Center West (TX)</t>
  </si>
  <si>
    <t>Philadelphia (PA)</t>
  </si>
  <si>
    <t>Phoenix (AZ)</t>
  </si>
  <si>
    <t>Rantoul (IL)</t>
  </si>
  <si>
    <t>Rochelle Park (NJ)</t>
  </si>
  <si>
    <t>Salt Lake City (UT)</t>
  </si>
  <si>
    <t>Tallahassee (FL)</t>
  </si>
  <si>
    <t>Toronto (ON)</t>
  </si>
  <si>
    <t>Troy (MI)</t>
  </si>
  <si>
    <t>Windsor (CT)</t>
  </si>
  <si>
    <t>Windows Server 2022</t>
  </si>
  <si>
    <t>Rocky Linux 8</t>
  </si>
  <si>
    <t>CentOS Linux 8.2</t>
  </si>
  <si>
    <t>Windows Server 2019</t>
  </si>
  <si>
    <t>Windows 10 x64</t>
  </si>
  <si>
    <t>Solaris 11</t>
  </si>
  <si>
    <t>Windows Server 2016</t>
  </si>
  <si>
    <t>Windows 7 x64</t>
  </si>
  <si>
    <t>Windows Server 2012 R2</t>
  </si>
  <si>
    <t>CentOS Linux 7.8</t>
  </si>
  <si>
    <t>Windows Server 2008 R2</t>
  </si>
  <si>
    <t>Datastore Cluster</t>
  </si>
  <si>
    <t>PYCR-VNX</t>
  </si>
  <si>
    <t>EMC VMAX3 (MSCS)</t>
  </si>
  <si>
    <t>EMC PMAX (All Flash)</t>
  </si>
  <si>
    <t>EMC Unity 450F PCI</t>
  </si>
  <si>
    <t>EMC PMAX (CTX)</t>
  </si>
  <si>
    <t>EMC VMAX3 (PCI)</t>
  </si>
  <si>
    <t>EMC VMAX3 (Non-Prod)</t>
  </si>
  <si>
    <t>TOR Prod</t>
  </si>
  <si>
    <t>TLH Prod</t>
  </si>
  <si>
    <t>SLC Prod</t>
  </si>
  <si>
    <t>SLC-PCI Prod</t>
  </si>
  <si>
    <t>RTL Prod</t>
  </si>
  <si>
    <t>PHX ROV Prod</t>
  </si>
  <si>
    <t>PHX Prod</t>
  </si>
  <si>
    <t>PHL USCIS ROV Prod</t>
  </si>
  <si>
    <t>PHL ROV Prod</t>
  </si>
  <si>
    <t>DFW ROV Prod</t>
  </si>
  <si>
    <t>LVL ROV Prod</t>
  </si>
  <si>
    <t>RCP ROV Prod</t>
  </si>
  <si>
    <t>CHI ROV Prod</t>
  </si>
  <si>
    <t>MCW EMC PMAX (PCI DR)</t>
  </si>
  <si>
    <t>MCW EMC PMAX (Non-Prod DR)</t>
  </si>
  <si>
    <t>PYCR PMAX (PCI DR)</t>
  </si>
  <si>
    <t>MCW EMC Unity 650F</t>
  </si>
  <si>
    <t>BNG Prod</t>
  </si>
  <si>
    <t>BNG-PCI Prod</t>
  </si>
  <si>
    <t>LON Prod</t>
  </si>
  <si>
    <t>FOP Prod</t>
  </si>
  <si>
    <t>CAR-ROV Prod</t>
  </si>
  <si>
    <t>CAR Prod</t>
  </si>
  <si>
    <t>DSM ROV Prod</t>
  </si>
  <si>
    <t>CLT Prod</t>
  </si>
  <si>
    <t>IRV Prod</t>
  </si>
  <si>
    <t>IRV BPO Prod</t>
  </si>
  <si>
    <t>MCE Prod</t>
  </si>
  <si>
    <t>R940-SQL</t>
  </si>
  <si>
    <t>R940</t>
  </si>
  <si>
    <t>PYCR-PCI</t>
  </si>
  <si>
    <t>R940-PCI</t>
  </si>
  <si>
    <t>TOR</t>
  </si>
  <si>
    <t>TLH</t>
  </si>
  <si>
    <t>SLC</t>
  </si>
  <si>
    <t>RTL</t>
  </si>
  <si>
    <t>PHX</t>
  </si>
  <si>
    <t>PHX-ROV</t>
  </si>
  <si>
    <t>MCE-UCS-M3S</t>
  </si>
  <si>
    <t>PHL-USCIS-ROV</t>
  </si>
  <si>
    <t>PHL-ROV</t>
  </si>
  <si>
    <t>DFW-ROV</t>
  </si>
  <si>
    <t>LVL-ROV</t>
  </si>
  <si>
    <t>RCP-ROV</t>
  </si>
  <si>
    <t>CHI-ROV</t>
  </si>
  <si>
    <t>MCW-Staging</t>
  </si>
  <si>
    <t>PYCR-R730-DR-PCI</t>
  </si>
  <si>
    <t>MCW-R940</t>
  </si>
  <si>
    <t>BNG-PCI</t>
  </si>
  <si>
    <t>BNG</t>
  </si>
  <si>
    <t>LON</t>
  </si>
  <si>
    <t>FOP</t>
  </si>
  <si>
    <t>CAR</t>
  </si>
  <si>
    <t>CAR-ROV</t>
  </si>
  <si>
    <t>DSM-ROV</t>
  </si>
  <si>
    <t>CLT</t>
  </si>
  <si>
    <t>IRV</t>
  </si>
  <si>
    <t>IRV-BPO</t>
  </si>
  <si>
    <t>R640-NonProd</t>
  </si>
  <si>
    <t>MCW-R640-DR-PCI</t>
  </si>
  <si>
    <t>Total CPU</t>
  </si>
  <si>
    <t>Total Mem (GB)</t>
  </si>
  <si>
    <t>WEB</t>
  </si>
  <si>
    <t>APP</t>
  </si>
  <si>
    <t>Total Cost (R940)</t>
  </si>
  <si>
    <t>OS Disk (GB)</t>
  </si>
  <si>
    <t>Disk1</t>
  </si>
  <si>
    <t>VMCR #</t>
  </si>
  <si>
    <t>TIMO Ticket</t>
  </si>
  <si>
    <t>sample-vm1</t>
  </si>
  <si>
    <t>sample-vm2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</si>
</sst>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11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1"/>
      <color theme="0"/>
      <name val="Calibri"/>
      <family val="2"/>
    </font>
    <font>
      <b/>
      <sz val="14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</fills>
  <borders count="9">
    <border>
      <left/>
      <right/>
      <top/>
      <bottom/>
      <diagonal/>
    </border>
    <border>
      <left style="medium">
        <color auto="1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 style="thin">
        <color theme="0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0" xfId="0" applyNumberFormat="1"/>
    <xf numFmtId="164" fontId="0" fillId="0" borderId="0" xfId="0" applyNumberFormat="1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49" fontId="0" fillId="0" borderId="0" xfId="0" applyNumberFormat="1" applyFont="1" applyFill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 applyFont="1" applyBorder="1" applyAlignment="1">
      <alignment horizontal="left" vertical="center"/>
    </xf>
    <xf numFmtId="164" fontId="0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164" fontId="0" fillId="0" borderId="1" xfId="0" applyNumberFormat="1" applyFont="1" applyBorder="1" applyAlignment="1">
      <alignment horizontal="left" vertical="center"/>
    </xf>
    <xf numFmtId="164" fontId="0" fillId="0" borderId="0" xfId="0" applyNumberFormat="1" applyFont="1" applyFill="1" applyBorder="1" applyAlignment="1">
      <alignment horizontal="left" vertical="center"/>
    </xf>
    <xf numFmtId="0" fontId="0" fillId="0" borderId="0" xfId="0" applyFont="1" applyAlignment="1">
      <alignment horizontal="left"/>
    </xf>
    <xf numFmtId="164" fontId="0" fillId="0" borderId="0" xfId="0" applyNumberFormat="1" applyFont="1" applyAlignment="1">
      <alignment horizontal="left"/>
    </xf>
    <xf numFmtId="49" fontId="2" fillId="0" borderId="0" xfId="0" applyNumberFormat="1" applyFont="1" applyFill="1" applyBorder="1" applyAlignment="1">
      <alignment horizontal="left" vertical="center"/>
    </xf>
    <xf numFmtId="49" fontId="1" fillId="0" borderId="0" xfId="0" applyNumberFormat="1" applyFont="1" applyFill="1" applyBorder="1" applyAlignment="1">
      <alignment horizontal="left" vertical="center"/>
    </xf>
    <xf numFmtId="49" fontId="0" fillId="0" borderId="0" xfId="0" applyNumberFormat="1" applyFont="1" applyFill="1" applyAlignment="1">
      <alignment horizontal="left" vertical="center"/>
    </xf>
    <xf numFmtId="164" fontId="2" fillId="0" borderId="0" xfId="0" applyNumberFormat="1" applyFont="1" applyBorder="1" applyAlignment="1">
      <alignment horizontal="left" vertical="center"/>
    </xf>
    <xf numFmtId="0" fontId="2" fillId="0" borderId="2" xfId="0" applyFont="1" applyBorder="1" applyAlignment="1">
      <alignment horizontal="left"/>
    </xf>
    <xf numFmtId="164" fontId="2" fillId="0" borderId="2" xfId="0" applyNumberFormat="1" applyFont="1" applyBorder="1" applyAlignment="1">
      <alignment horizontal="left"/>
    </xf>
    <xf numFmtId="0" fontId="0" fillId="2" borderId="0" xfId="0" applyFill="1"/>
    <xf numFmtId="0" fontId="0" fillId="0" borderId="3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0" fillId="0" borderId="0" xfId="0" applyFont="1" applyAlignment="1">
      <alignment horizontal="right"/>
    </xf>
    <xf numFmtId="2" fontId="0" fillId="0" borderId="0" xfId="0" applyNumberFormat="1" applyFont="1" applyAlignment="1">
      <alignment horizontal="right"/>
    </xf>
    <xf numFmtId="0" fontId="1" fillId="0" borderId="0" xfId="0" applyFont="1" applyFill="1" applyAlignment="1">
      <alignment horizontal="right" vertical="center"/>
    </xf>
    <xf numFmtId="0" fontId="8" fillId="3" borderId="4" xfId="0" applyFont="1" applyFill="1" applyBorder="1" applyAlignment="1">
      <alignment vertical="center"/>
    </xf>
    <xf numFmtId="2" fontId="8" fillId="3" borderId="4" xfId="0" applyNumberFormat="1" applyFont="1" applyFill="1" applyBorder="1" applyAlignment="1">
      <alignment vertical="center"/>
    </xf>
    <xf numFmtId="164" fontId="8" fillId="3" borderId="4" xfId="0" applyNumberFormat="1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4" fillId="0" borderId="0" xfId="0" applyFont="1" applyFill="1"/>
    <xf numFmtId="0" fontId="4" fillId="0" borderId="0" xfId="0" applyFont="1" applyFill="1" applyAlignment="1">
      <alignment horizontal="center"/>
    </xf>
    <xf numFmtId="3" fontId="1" fillId="0" borderId="0" xfId="0" applyNumberFormat="1" applyFont="1" applyFill="1" applyAlignment="1">
      <alignment horizontal="center" vertical="center"/>
    </xf>
    <xf numFmtId="3" fontId="1" fillId="0" borderId="0" xfId="0" applyNumberFormat="1" applyFont="1" applyFill="1" applyAlignment="1">
      <alignment horizontal="right" vertical="center"/>
    </xf>
    <xf numFmtId="0" fontId="0" fillId="3" borderId="0" xfId="0" applyFill="1" applyAlignment="1">
      <alignment vertical="center"/>
    </xf>
    <xf numFmtId="0" fontId="0" fillId="3" borderId="0" xfId="0" applyFill="1" applyAlignment="1">
      <alignment horizontal="right" vertical="center"/>
    </xf>
    <xf numFmtId="4" fontId="0" fillId="3" borderId="0" xfId="0" applyNumberFormat="1" applyFill="1" applyAlignment="1">
      <alignment vertical="center"/>
    </xf>
    <xf numFmtId="0" fontId="2" fillId="3" borderId="0" xfId="0" applyFont="1" applyFill="1" applyAlignment="1">
      <alignment horizontal="right" vertical="center"/>
    </xf>
    <xf numFmtId="4" fontId="2" fillId="3" borderId="0" xfId="0" applyNumberFormat="1" applyFont="1" applyFill="1" applyAlignment="1">
      <alignment horizontal="right" vertical="center"/>
    </xf>
    <xf numFmtId="0" fontId="6" fillId="0" borderId="4" xfId="0" applyFont="1" applyFill="1" applyBorder="1" applyAlignment="1">
      <alignment vertical="center"/>
    </xf>
    <xf numFmtId="0" fontId="4" fillId="0" borderId="4" xfId="0" applyFont="1" applyFill="1" applyBorder="1" applyAlignment="1">
      <alignment vertical="center"/>
    </xf>
    <xf numFmtId="0" fontId="7" fillId="0" borderId="4" xfId="0" applyFont="1" applyFill="1" applyBorder="1" applyAlignment="1">
      <alignment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right" vertical="center"/>
    </xf>
    <xf numFmtId="0" fontId="1" fillId="0" borderId="4" xfId="0" applyFont="1" applyFill="1" applyBorder="1" applyAlignment="1">
      <alignment horizontal="right" vertical="center"/>
    </xf>
    <xf numFmtId="3" fontId="8" fillId="3" borderId="4" xfId="0" applyNumberFormat="1" applyFont="1" applyFill="1" applyBorder="1" applyAlignment="1">
      <alignment vertical="center"/>
    </xf>
    <xf numFmtId="0" fontId="0" fillId="3" borderId="5" xfId="0" applyFill="1" applyBorder="1" applyAlignment="1">
      <alignment vertical="center"/>
    </xf>
    <xf numFmtId="0" fontId="0" fillId="3" borderId="3" xfId="0" applyFill="1" applyBorder="1" applyAlignment="1">
      <alignment vertical="center"/>
    </xf>
    <xf numFmtId="0" fontId="1" fillId="3" borderId="3" xfId="0" applyFont="1" applyFill="1" applyBorder="1" applyAlignment="1">
      <alignment vertical="center"/>
    </xf>
    <xf numFmtId="0" fontId="0" fillId="3" borderId="7" xfId="0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1" fillId="3" borderId="5" xfId="0" applyFont="1" applyFill="1" applyBorder="1" applyAlignment="1">
      <alignment vertical="center"/>
    </xf>
    <xf numFmtId="0" fontId="10" fillId="3" borderId="0" xfId="0" applyFont="1" applyFill="1" applyAlignment="1">
      <alignment vertical="center"/>
    </xf>
    <xf numFmtId="0" fontId="10" fillId="3" borderId="0" xfId="0" applyFont="1" applyFill="1" applyAlignment="1">
      <alignment horizontal="right" vertical="center"/>
    </xf>
    <xf numFmtId="4" fontId="10" fillId="3" borderId="0" xfId="0" applyNumberFormat="1" applyFont="1" applyFill="1" applyAlignment="1">
      <alignment vertical="center"/>
    </xf>
    <xf numFmtId="0" fontId="10" fillId="3" borderId="6" xfId="0" applyFont="1" applyFill="1" applyBorder="1" applyAlignment="1">
      <alignment vertical="center"/>
    </xf>
    <xf numFmtId="0" fontId="9" fillId="3" borderId="0" xfId="0" applyFont="1" applyFill="1" applyAlignment="1">
      <alignment vertical="center"/>
    </xf>
  </cellXfs>
  <cellStyles count="1">
    <cellStyle name="Normal" xfId="0" builtinId="0"/>
  </cellStyles>
  <dxfs count="66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theme="0"/>
        <name val="Calibri"/>
        <family val="2"/>
      </font>
      <numFmt numFmtId="0" formatCode="General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font>
        <strike val="0"/>
        <outline val="0"/>
        <shadow val="0"/>
        <u val="none"/>
        <vertAlign val="baseline"/>
        <color theme="0"/>
        <name val="Calibri"/>
        <family val="2"/>
      </font>
      <numFmt numFmtId="0" formatCode="General"/>
      <fill>
        <patternFill patternType="none">
          <fgColor indexed="64"/>
          <bgColor auto="1"/>
        </patternFill>
      </fill>
      <alignment vertical="center" textRotation="0" wrapText="0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font>
        <strike val="0"/>
        <outline val="0"/>
        <shadow val="0"/>
        <u val="none"/>
        <vertAlign val="baseline"/>
        <color theme="0"/>
        <name val="Calibri"/>
        <family val="2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font>
        <strike val="0"/>
        <outline val="0"/>
        <shadow val="0"/>
        <u val="none"/>
        <vertAlign val="baseline"/>
        <color theme="0"/>
        <name val="Calibri"/>
        <family val="2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font>
        <strike val="0"/>
        <outline val="0"/>
        <shadow val="0"/>
        <u val="none"/>
        <vertAlign val="baseline"/>
        <color theme="0"/>
        <name val="Calibri"/>
        <family val="2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font>
        <strike val="0"/>
        <outline val="0"/>
        <shadow val="0"/>
        <u val="none"/>
        <vertAlign val="baseline"/>
        <color theme="0"/>
        <name val="Calibri"/>
        <family val="2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font>
        <strike val="0"/>
        <outline val="0"/>
        <shadow val="0"/>
        <u val="none"/>
        <vertAlign val="baseline"/>
        <color theme="0"/>
        <name val="Calibri"/>
        <family val="2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font>
        <strike val="0"/>
        <outline val="0"/>
        <shadow val="0"/>
        <u val="none"/>
        <vertAlign val="baseline"/>
        <color theme="0"/>
        <name val="Calibri"/>
        <family val="2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font>
        <strike val="0"/>
        <outline val="0"/>
        <shadow val="0"/>
        <u val="none"/>
        <vertAlign val="baseline"/>
        <color theme="0"/>
        <name val="Calibri"/>
        <family val="2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font>
        <strike val="0"/>
        <outline val="0"/>
        <shadow val="0"/>
        <u val="none"/>
        <vertAlign val="baseline"/>
        <color theme="0"/>
        <name val="Calibri"/>
        <family val="2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font>
        <strike val="0"/>
        <outline val="0"/>
        <shadow val="0"/>
        <u val="none"/>
        <vertAlign val="baseline"/>
        <color theme="0"/>
        <name val="Calibri"/>
        <family val="2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font>
        <strike val="0"/>
        <outline val="0"/>
        <shadow val="0"/>
        <u val="none"/>
        <vertAlign val="baseline"/>
        <color theme="0"/>
        <name val="Calibri"/>
        <family val="2"/>
      </font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font>
        <strike val="0"/>
        <outline val="0"/>
        <shadow val="0"/>
        <u val="none"/>
        <vertAlign val="baseline"/>
        <color theme="0"/>
        <name val="Calibri"/>
        <family val="2"/>
      </font>
      <fill>
        <patternFill patternType="none">
          <fgColor indexed="64"/>
          <bgColor auto="1"/>
        </patternFill>
      </fill>
      <alignment vertical="center" textRotation="0" wrapText="0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font>
        <strike val="0"/>
        <outline val="0"/>
        <shadow val="0"/>
        <u val="none"/>
        <vertAlign val="baseline"/>
        <color theme="0"/>
        <name val="Calibri"/>
        <family val="2"/>
      </font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font>
        <strike val="0"/>
        <outline val="0"/>
        <shadow val="0"/>
        <u val="none"/>
        <vertAlign val="baseline"/>
        <color theme="0"/>
        <name val="Calibri"/>
        <family val="2"/>
      </font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font>
        <strike val="0"/>
        <outline val="0"/>
        <shadow val="0"/>
        <u val="none"/>
        <vertAlign val="baseline"/>
        <color theme="0"/>
        <name val="Calibri"/>
        <family val="2"/>
      </font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font>
        <strike val="0"/>
        <outline val="0"/>
        <shadow val="0"/>
        <u val="none"/>
        <vertAlign val="baseline"/>
        <color theme="0"/>
        <name val="Calibri"/>
        <family val="2"/>
      </font>
      <fill>
        <patternFill patternType="none">
          <fgColor indexed="64"/>
          <bgColor auto="1"/>
        </patternFill>
      </fill>
      <alignment vertical="center" textRotation="0" wrapText="0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&quot;$&quot;#,##0.00"/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164" formatCode="&quot;$&quot;#,##0.00"/>
      <alignment horizontal="lef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  <fill>
        <patternFill patternType="none">
          <fgColor theme="0" tint="-0.14999847407452621"/>
          <bgColor auto="1"/>
        </patternFill>
      </fill>
      <alignment horizontal="left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name val="Calibri"/>
        <scheme val="minor"/>
      </font>
      <alignment horizontal="left" vertical="center" textRotation="0" wrapText="0" indent="0" justifyLastLine="0" shrinkToFit="0" readingOrder="0"/>
    </dxf>
    <dxf>
      <border outline="0">
        <left style="thin">
          <color theme="1"/>
        </left>
      </border>
    </dxf>
    <dxf>
      <font>
        <strike val="0"/>
        <outline val="0"/>
        <shadow val="0"/>
        <u val="none"/>
        <vertAlign val="baseline"/>
        <sz val="11"/>
        <name val="Calibri"/>
        <scheme val="minor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&quot;$&quot;#,##0.00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&quot;$&quot;#,##0.00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&quot;$&quot;#,##0.00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&quot;$&quot;#,##0.00"/>
      <alignment horizontal="left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&quot;$&quot;#,##0.00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&quot;$&quot;#,##0.00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&quot;$&quot;#,##0.00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left" vertical="center" textRotation="0" wrapText="0" indent="0" justifyLastLine="0" shrinkToFit="0" readingOrder="0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font>
        <b/>
        <strike val="0"/>
        <outline val="0"/>
        <shadow val="0"/>
        <u val="none"/>
        <vertAlign val="baseline"/>
        <color theme="0"/>
        <name val="Calibri"/>
        <family val="2"/>
      </font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theme="0"/>
        <name val="Calibri"/>
        <family val="2"/>
      </font>
      <fill>
        <patternFill patternType="none">
          <fgColor indexed="64"/>
          <bgColor auto="1"/>
        </patternFill>
      </fill>
      <alignment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theme="0"/>
        <name val="Calibri"/>
        <family val="2"/>
      </font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23812</xdr:rowOff>
    </xdr:from>
    <xdr:to>
      <xdr:col>3</xdr:col>
      <xdr:colOff>1405467</xdr:colOff>
      <xdr:row>1</xdr:row>
      <xdr:rowOff>119062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0" y="23812"/>
          <a:ext cx="4622800" cy="425450"/>
        </a:xfrm>
        <a:prstGeom prst="rect">
          <a:avLst/>
        </a:prstGeom>
        <a:solidFill>
          <a:schemeClr val="tx1"/>
        </a:solidFill>
        <a:ln w="15875" cmpd="sng">
          <a:solidFill>
            <a:schemeClr val="tx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800" b="1">
              <a:solidFill>
                <a:schemeClr val="bg1"/>
              </a:solidFill>
            </a:rPr>
            <a:t>Virtual Machine Deployment Request Sheet</a:t>
          </a:r>
          <a:endParaRPr lang="en-US" sz="18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150020</xdr:colOff>
      <xdr:row>1</xdr:row>
      <xdr:rowOff>166688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0" y="0"/>
          <a:ext cx="4417220" cy="357188"/>
        </a:xfrm>
        <a:prstGeom prst="rect">
          <a:avLst/>
        </a:prstGeom>
        <a:solidFill>
          <a:schemeClr val="lt1"/>
        </a:solidFill>
        <a:ln w="15875" cmpd="sng">
          <a:solidFill>
            <a:schemeClr val="tx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800" b="1"/>
            <a:t>Virtual Machine HA Requirements</a:t>
          </a:r>
          <a:endParaRPr lang="en-US" sz="1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38099</xdr:rowOff>
    </xdr:from>
    <xdr:to>
      <xdr:col>4</xdr:col>
      <xdr:colOff>600075</xdr:colOff>
      <xdr:row>3</xdr:row>
      <xdr:rowOff>9524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0" y="38099"/>
          <a:ext cx="3362325" cy="542925"/>
        </a:xfrm>
        <a:prstGeom prst="rect">
          <a:avLst/>
        </a:prstGeom>
        <a:solidFill>
          <a:schemeClr val="lt1"/>
        </a:solidFill>
        <a:ln w="15875" cmpd="sng">
          <a:solidFill>
            <a:schemeClr val="tx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800" b="1"/>
            <a:t>Unit Cost and VM Resources </a:t>
          </a:r>
          <a:r>
            <a:rPr lang="en-US" sz="1800" b="1" baseline="0"/>
            <a:t>Cost</a:t>
          </a:r>
        </a:p>
        <a:p>
          <a:r>
            <a:rPr lang="en-US" sz="10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Unit Costs</a:t>
          </a:r>
          <a:r>
            <a:rPr lang="en-US" sz="105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are</a:t>
          </a:r>
          <a:r>
            <a:rPr lang="en-US" sz="10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based on R910 models / Troy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0</xdr:colOff>
      <xdr:row>2</xdr:row>
      <xdr:rowOff>161925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0" y="0"/>
          <a:ext cx="3800475" cy="542925"/>
        </a:xfrm>
        <a:prstGeom prst="rect">
          <a:avLst/>
        </a:prstGeom>
        <a:solidFill>
          <a:schemeClr val="lt1"/>
        </a:solidFill>
        <a:ln w="15875" cmpd="sng">
          <a:solidFill>
            <a:schemeClr val="tx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800" b="1"/>
            <a:t>Total</a:t>
          </a:r>
          <a:r>
            <a:rPr lang="en-US" sz="1800" b="1" baseline="0"/>
            <a:t> </a:t>
          </a:r>
          <a:r>
            <a:rPr lang="en-US" sz="1800" b="1"/>
            <a:t>VM </a:t>
          </a:r>
          <a:r>
            <a:rPr lang="en-US" sz="1800" b="1" baseline="0"/>
            <a:t>Cost</a:t>
          </a:r>
        </a:p>
        <a:p>
          <a:r>
            <a:rPr lang="en-US" sz="10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Includes hardware</a:t>
          </a:r>
          <a:r>
            <a:rPr lang="en-US" sz="105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resources, software overhead, HA and vSwap</a:t>
          </a:r>
          <a:endParaRPr lang="en-US" sz="105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4:S36" totalsRowCount="1" headerRowDxfId="65" dataDxfId="64" totalsRowDxfId="63">
  <autoFilter ref="A4:S35" xr:uid="{00000000-0009-0000-0100-000001000000}"/>
  <tableColumns count="19">
    <tableColumn id="1" xr3:uid="{00000000-0010-0000-0000-000001000000}" name="Datacenter" dataDxfId="37" totalsRowDxfId="18"/>
    <tableColumn id="16" xr3:uid="{FF1AA87B-63E0-4F05-8A9A-430F06B3076C}" name="Cluster" dataDxfId="36" totalsRowDxfId="17"/>
    <tableColumn id="19" xr3:uid="{CA443C75-284E-4491-9ED4-9A44439F57B6}" name="Datastore Cluster" dataDxfId="35" totalsRowDxfId="16"/>
    <tableColumn id="21" xr3:uid="{3D3A6997-820D-4337-A187-0F4A48445482}" name="Network PortGroup" dataDxfId="34" totalsRowDxfId="15"/>
    <tableColumn id="20" xr3:uid="{AE9AE1F6-94AE-46C3-9048-32349B8DEBE0}" name="VM Folder Path" dataDxfId="33" totalsRowDxfId="14"/>
    <tableColumn id="15" xr3:uid="{C7E3D996-9636-4886-9FEF-4B67A946CF62}" name="VM Name" totalsRowFunction="count" dataDxfId="32" totalsRowDxfId="13"/>
    <tableColumn id="10" xr3:uid="{00000000-0010-0000-0000-00000A000000}" name="Operating System" dataDxfId="31" totalsRowDxfId="12"/>
    <tableColumn id="14" xr3:uid="{00000000-0010-0000-0000-00000E000000}" name="Function" dataDxfId="30" totalsRowDxfId="11"/>
    <tableColumn id="2" xr3:uid="{00000000-0010-0000-0000-000002000000}" name="CPU" totalsRowFunction="sum" dataDxfId="29" totalsRowDxfId="10"/>
    <tableColumn id="3" xr3:uid="{00000000-0010-0000-0000-000003000000}" name="Mem (GB)" totalsRowFunction="sum" dataDxfId="28" totalsRowDxfId="9"/>
    <tableColumn id="4" xr3:uid="{00000000-0010-0000-0000-000004000000}" name="Disk1" totalsRowFunction="sum" dataDxfId="27" totalsRowDxfId="8"/>
    <tableColumn id="5" xr3:uid="{00000000-0010-0000-0000-000005000000}" name="Disk2" totalsRowFunction="sum" dataDxfId="26" totalsRowDxfId="7"/>
    <tableColumn id="8" xr3:uid="{00000000-0010-0000-0000-000008000000}" name="Disk3" dataDxfId="25" totalsRowDxfId="6"/>
    <tableColumn id="7" xr3:uid="{00000000-0010-0000-0000-000007000000}" name="Disk4" dataDxfId="24" totalsRowDxfId="5"/>
    <tableColumn id="6" xr3:uid="{00000000-0010-0000-0000-000006000000}" name="Disk5" dataDxfId="23" totalsRowDxfId="4"/>
    <tableColumn id="11" xr3:uid="{00000000-0010-0000-0000-00000B000000}" name="Disk6" dataDxfId="22" totalsRowDxfId="3"/>
    <tableColumn id="9" xr3:uid="{00000000-0010-0000-0000-000009000000}" name="Disk7" dataDxfId="21" totalsRowDxfId="2"/>
    <tableColumn id="12" xr3:uid="{00000000-0010-0000-0000-00000C000000}" name="Total Disk (GB)" totalsRowFunction="sum" dataDxfId="20" totalsRowDxfId="1">
      <calculatedColumnFormula>SUM(Table1[[#This Row],[Disk1]:[Disk7]])</calculatedColumnFormula>
    </tableColumn>
    <tableColumn id="13" xr3:uid="{00000000-0010-0000-0000-00000D000000}" name="Total Disk (GB) + vSwap" totalsRowFunction="sum" dataDxfId="19" totalsRowDxfId="0">
      <calculatedColumnFormula>Table1[[#This Row],[Total Disk (GB)]]+Table1[[#This Row],[Mem (GB)]]</calculatedColumnFormula>
    </tableColumn>
  </tableColumns>
  <tableStyleInfo name="TableStyleDark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1000000}" name="Table6" displayName="Table6" ref="A5:D37" totalsRowCount="1">
  <tableColumns count="4">
    <tableColumn id="1" xr3:uid="{00000000-0010-0000-0100-000001000000}" name="HA" dataDxfId="62" totalsRowDxfId="61"/>
    <tableColumn id="2" xr3:uid="{00000000-0010-0000-0100-000002000000}" name="CPU" totalsRowFunction="sum" dataDxfId="60" totalsRowDxfId="59">
      <calculatedColumnFormula>Table6[[#This Row],[HA]]*Request!I5</calculatedColumnFormula>
    </tableColumn>
    <tableColumn id="3" xr3:uid="{00000000-0010-0000-0100-000003000000}" name="Mem (GB)" totalsRowFunction="sum" dataDxfId="58" totalsRowDxfId="57">
      <calculatedColumnFormula>Table6[[#This Row],[HA]]*Request!J5</calculatedColumnFormula>
    </tableColumn>
    <tableColumn id="4" xr3:uid="{00000000-0010-0000-0100-000004000000}" name="Disk (GB)" totalsRowFunction="sum" dataDxfId="56" totalsRowDxfId="55">
      <calculatedColumnFormula>Table6[[#This Row],[HA]]*Table1[[#This Row],[Total Disk (GB) + vSwap]]</calculatedColumnFormula>
    </tableColumn>
  </tableColumns>
  <tableStyleInfo name="TableStyleMedium26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2000000}" name="Table7" displayName="Table7" ref="A5:G36" totalsRowShown="0" headerRowDxfId="54" dataDxfId="53">
  <tableColumns count="7">
    <tableColumn id="1" xr3:uid="{00000000-0010-0000-0200-000001000000}" name="CPU (Unit)" dataDxfId="52"/>
    <tableColumn id="2" xr3:uid="{00000000-0010-0000-0200-000002000000}" name="Mem (Unit)" dataDxfId="51"/>
    <tableColumn id="3" xr3:uid="{00000000-0010-0000-0200-000003000000}" name="Disk (Unit)" dataDxfId="50"/>
    <tableColumn id="4" xr3:uid="{00000000-0010-0000-0200-000004000000}" name="CPU" dataDxfId="49">
      <calculatedColumnFormula>Table7[[#This Row],[CPU (Unit)]]*Table6[[#This Row],[CPU]]</calculatedColumnFormula>
    </tableColumn>
    <tableColumn id="5" xr3:uid="{00000000-0010-0000-0200-000005000000}" name="Mem" dataDxfId="48">
      <calculatedColumnFormula>Table7[[#This Row],[Mem (Unit)]]*Table6[[#This Row],[Mem (GB)]]</calculatedColumnFormula>
    </tableColumn>
    <tableColumn id="6" xr3:uid="{00000000-0010-0000-0200-000006000000}" name="Disk" dataDxfId="47">
      <calculatedColumnFormula>Table7[[#This Row],[Disk (Unit)]]*Table6[[#This Row],[Disk (GB)]]</calculatedColumnFormula>
    </tableColumn>
    <tableColumn id="8" xr3:uid="{00000000-0010-0000-0200-000008000000}" name="Total" dataDxfId="46">
      <calculatedColumnFormula>SUM(Table7[[#This Row],[CPU]:[Disk]])</calculatedColumnFormula>
    </tableColumn>
  </tableColumns>
  <tableStyleInfo name="TableStyleLight19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3000000}" name="Table3" displayName="Table3" ref="A5:B36" totalsRowCount="1" headerRowDxfId="45" dataDxfId="44" totalsRowDxfId="42" tableBorderDxfId="43">
  <autoFilter ref="A5:B35" xr:uid="{00000000-0009-0000-0100-000003000000}"/>
  <tableColumns count="2">
    <tableColumn id="1" xr3:uid="{00000000-0010-0000-0300-000001000000}" name="VM Name" totalsRowLabel="Sub Total" dataDxfId="41" totalsRowDxfId="40">
      <calculatedColumnFormula>Request!A5</calculatedColumnFormula>
    </tableColumn>
    <tableColumn id="2" xr3:uid="{00000000-0010-0000-0300-000002000000}" name="Cost" totalsRowFunction="sum" dataDxfId="39" totalsRowDxfId="38">
      <calculatedColumnFormula>Table7[[#This Row],[Total]]</calculatedColumnFormula>
    </tableColumn>
  </tableColumns>
  <tableStyleInfo name="TableStyleMedium15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A3F4F0F9-DCDC-4234-B04A-BD1757F3E89D}" name="Table2" displayName="Table2" ref="A1:A21" totalsRowShown="0">
  <autoFilter ref="A1:A21" xr:uid="{69595DB9-3E29-4248-B5F6-EF465212A298}"/>
  <tableColumns count="1">
    <tableColumn id="1" xr3:uid="{37999D46-6F10-4C67-9B54-4C188665867B}" name="Datacenters"/>
  </tableColumns>
  <tableStyleInfo name="TableStyleDark1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649AB87A-287B-4A6D-B224-3295B99F7AB2}" name="Table4" displayName="Table4" ref="A25:A37" totalsRowShown="0">
  <autoFilter ref="A25:A37" xr:uid="{1827604D-21BD-40E3-9B62-D547918D199E}"/>
  <sortState ref="A26:A37">
    <sortCondition descending="1" ref="A25:A37"/>
  </sortState>
  <tableColumns count="1">
    <tableColumn id="1" xr3:uid="{51CA7204-74D9-43EA-BFDA-52617D7DACFB}" name="Operating System"/>
  </tableColumns>
  <tableStyleInfo name="TableStyleDark1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BC6878F9-6881-4641-9099-D66673C4E4D3}" name="Table5" displayName="Table5" ref="C1:C36" totalsRowShown="0">
  <autoFilter ref="C1:C36" xr:uid="{23FE25FA-8300-454B-8A7E-4BDE110E6571}"/>
  <sortState ref="C2:C36">
    <sortCondition ref="C1:C36"/>
  </sortState>
  <tableColumns count="1">
    <tableColumn id="1" xr3:uid="{4031F309-2EEC-458F-8B1C-FD9490AB5EC9}" name="Datastore Cluster"/>
  </tableColumns>
  <tableStyleInfo name="TableStyleDark1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82E23713-1216-4234-A483-8175C12D6BD7}" name="Table8" displayName="Table8" ref="E1:E33" totalsRowShown="0">
  <autoFilter ref="E1:E33" xr:uid="{966E8CF1-51DD-4BE4-BB4D-523FD721F8CD}"/>
  <sortState ref="E2:E33">
    <sortCondition ref="E1:E33"/>
  </sortState>
  <tableColumns count="1">
    <tableColumn id="1" xr3:uid="{28761E58-4630-412A-AF6D-5E8BB99CE967}" name="Cluster"/>
  </tableColumns>
  <tableStyleInfo name="TableStyleDark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table" Target="../tables/table6.xml"/><Relationship Id="rId1" Type="http://schemas.openxmlformats.org/officeDocument/2006/relationships/table" Target="../tables/table5.xml"/><Relationship Id="rId4" Type="http://schemas.openxmlformats.org/officeDocument/2006/relationships/table" Target="../tables/table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U44"/>
  <sheetViews>
    <sheetView tabSelected="1" zoomScale="90" zoomScaleNormal="90" workbookViewId="0">
      <pane ySplit="4" topLeftCell="A5" activePane="bottomLeft" state="frozen"/>
      <selection pane="bottomLeft" activeCell="N8" sqref="N8"/>
    </sheetView>
  </sheetViews>
  <sheetFormatPr defaultColWidth="18.5546875" defaultRowHeight="14.4" x14ac:dyDescent="0.3"/>
  <cols>
    <col min="1" max="1" width="17.109375" style="35" bestFit="1" customWidth="1"/>
    <col min="2" max="2" width="10" style="35" bestFit="1" customWidth="1"/>
    <col min="3" max="3" width="19.77734375" style="35" bestFit="1" customWidth="1"/>
    <col min="4" max="4" width="22.109375" style="35" bestFit="1" customWidth="1"/>
    <col min="5" max="5" width="24.88671875" style="35" customWidth="1"/>
    <col min="6" max="6" width="13" style="35" bestFit="1" customWidth="1"/>
    <col min="7" max="7" width="23" style="35" bestFit="1" customWidth="1"/>
    <col min="8" max="8" width="11.6640625" style="35" bestFit="1" customWidth="1"/>
    <col min="9" max="9" width="7.5546875" style="35" bestFit="1" customWidth="1"/>
    <col min="10" max="10" width="13.109375" style="35" bestFit="1" customWidth="1"/>
    <col min="11" max="11" width="12.109375" style="35" bestFit="1" customWidth="1"/>
    <col min="12" max="13" width="8.5546875" style="35" bestFit="1" customWidth="1"/>
    <col min="14" max="14" width="8.33203125" style="35" customWidth="1"/>
    <col min="15" max="17" width="8.5546875" style="35" bestFit="1" customWidth="1"/>
    <col min="18" max="18" width="17.21875" style="35" hidden="1" customWidth="1"/>
    <col min="19" max="19" width="25.6640625" style="36" hidden="1" customWidth="1"/>
    <col min="20" max="20" width="23.44140625" style="35" bestFit="1" customWidth="1"/>
    <col min="21" max="21" width="5" style="37" bestFit="1" customWidth="1"/>
    <col min="22" max="16384" width="18.5546875" style="35"/>
  </cols>
  <sheetData>
    <row r="1" spans="1:21" s="53" customFormat="1" ht="15.6" x14ac:dyDescent="0.3">
      <c r="F1" s="57" t="s">
        <v>146</v>
      </c>
      <c r="G1" s="57">
        <v>99999</v>
      </c>
      <c r="S1" s="54"/>
      <c r="U1" s="55"/>
    </row>
    <row r="2" spans="1:21" s="53" customFormat="1" ht="15.6" x14ac:dyDescent="0.3">
      <c r="F2" s="57" t="s">
        <v>145</v>
      </c>
      <c r="G2" s="57">
        <v>99999</v>
      </c>
      <c r="K2" s="56"/>
      <c r="L2" s="56"/>
      <c r="M2" s="56"/>
      <c r="N2" s="56"/>
      <c r="O2" s="56"/>
      <c r="P2" s="56"/>
      <c r="Q2" s="56"/>
      <c r="S2" s="54"/>
      <c r="U2" s="55"/>
    </row>
    <row r="3" spans="1:21" x14ac:dyDescent="0.3">
      <c r="J3" s="47"/>
      <c r="K3" s="52" t="s">
        <v>143</v>
      </c>
      <c r="L3" s="48"/>
      <c r="M3" s="48"/>
      <c r="N3" s="49" t="s">
        <v>8</v>
      </c>
      <c r="O3" s="48"/>
      <c r="P3" s="48"/>
      <c r="Q3" s="51"/>
      <c r="T3" s="50"/>
    </row>
    <row r="4" spans="1:21" ht="15.6" x14ac:dyDescent="0.3">
      <c r="A4" s="28" t="s">
        <v>32</v>
      </c>
      <c r="B4" s="28" t="s">
        <v>33</v>
      </c>
      <c r="C4" s="28" t="s">
        <v>70</v>
      </c>
      <c r="D4" s="28" t="s">
        <v>36</v>
      </c>
      <c r="E4" s="28" t="s">
        <v>37</v>
      </c>
      <c r="F4" s="28" t="s">
        <v>0</v>
      </c>
      <c r="G4" s="28" t="s">
        <v>2</v>
      </c>
      <c r="H4" s="28" t="s">
        <v>30</v>
      </c>
      <c r="I4" s="28" t="s">
        <v>1</v>
      </c>
      <c r="J4" s="28" t="s">
        <v>16</v>
      </c>
      <c r="K4" s="28" t="s">
        <v>144</v>
      </c>
      <c r="L4" s="28" t="s">
        <v>9</v>
      </c>
      <c r="M4" s="28" t="s">
        <v>10</v>
      </c>
      <c r="N4" s="28" t="s">
        <v>11</v>
      </c>
      <c r="O4" s="28" t="s">
        <v>12</v>
      </c>
      <c r="P4" s="28" t="s">
        <v>13</v>
      </c>
      <c r="Q4" s="28" t="s">
        <v>14</v>
      </c>
      <c r="R4" s="28" t="s">
        <v>6</v>
      </c>
      <c r="S4" s="29" t="s">
        <v>22</v>
      </c>
    </row>
    <row r="5" spans="1:21" x14ac:dyDescent="0.3">
      <c r="A5" s="40" t="s">
        <v>42</v>
      </c>
      <c r="B5" s="40" t="s">
        <v>122</v>
      </c>
      <c r="C5" s="40" t="s">
        <v>102</v>
      </c>
      <c r="D5" s="40"/>
      <c r="E5" s="40"/>
      <c r="F5" s="40" t="s">
        <v>147</v>
      </c>
      <c r="G5" s="41" t="s">
        <v>67</v>
      </c>
      <c r="H5" s="40" t="s">
        <v>140</v>
      </c>
      <c r="I5" s="42">
        <v>10</v>
      </c>
      <c r="J5" s="42">
        <v>8</v>
      </c>
      <c r="K5" s="42">
        <v>100</v>
      </c>
      <c r="L5" s="42">
        <v>100</v>
      </c>
      <c r="M5" s="42"/>
      <c r="N5" s="42"/>
      <c r="O5" s="43"/>
      <c r="P5" s="43"/>
      <c r="Q5" s="43"/>
      <c r="R5" s="41">
        <f>SUM(Table1[[#This Row],[Disk1]:[Disk7]])</f>
        <v>200</v>
      </c>
      <c r="S5" s="44">
        <f>Table1[[#This Row],[Total Disk (GB)]]+Table1[[#This Row],[Mem (GB)]]</f>
        <v>208</v>
      </c>
    </row>
    <row r="6" spans="1:21" x14ac:dyDescent="0.3">
      <c r="A6" s="40" t="s">
        <v>44</v>
      </c>
      <c r="B6" s="40" t="s">
        <v>130</v>
      </c>
      <c r="C6" s="40" t="s">
        <v>100</v>
      </c>
      <c r="D6" s="40"/>
      <c r="E6" s="40"/>
      <c r="F6" s="40" t="s">
        <v>148</v>
      </c>
      <c r="G6" s="41" t="s">
        <v>67</v>
      </c>
      <c r="H6" s="40" t="s">
        <v>141</v>
      </c>
      <c r="I6" s="42">
        <v>2</v>
      </c>
      <c r="J6" s="42">
        <v>10</v>
      </c>
      <c r="K6" s="42">
        <v>50</v>
      </c>
      <c r="L6" s="42"/>
      <c r="M6" s="42"/>
      <c r="N6" s="42"/>
      <c r="O6" s="43"/>
      <c r="P6" s="43"/>
      <c r="Q6" s="43"/>
      <c r="R6" s="41">
        <f>SUM(Table1[[#This Row],[Disk1]:[Disk7]])</f>
        <v>50</v>
      </c>
      <c r="S6" s="44">
        <f>Table1[[#This Row],[Total Disk (GB)]]+Table1[[#This Row],[Mem (GB)]]</f>
        <v>60</v>
      </c>
    </row>
    <row r="7" spans="1:21" x14ac:dyDescent="0.3">
      <c r="A7" s="40"/>
      <c r="B7" s="40"/>
      <c r="C7" s="40"/>
      <c r="D7" s="40"/>
      <c r="E7" s="40"/>
      <c r="F7" s="40"/>
      <c r="G7" s="41"/>
      <c r="H7" s="40"/>
      <c r="I7" s="42"/>
      <c r="J7" s="42"/>
      <c r="K7" s="42"/>
      <c r="L7" s="42"/>
      <c r="M7" s="42"/>
      <c r="N7" s="42"/>
      <c r="O7" s="43"/>
      <c r="P7" s="43"/>
      <c r="Q7" s="43"/>
      <c r="R7" s="41">
        <f>SUM(Table1[[#This Row],[Disk1]:[Disk7]])</f>
        <v>0</v>
      </c>
      <c r="S7" s="44">
        <f>Table1[[#This Row],[Total Disk (GB)]]+Table1[[#This Row],[Mem (GB)]]</f>
        <v>0</v>
      </c>
    </row>
    <row r="8" spans="1:21" x14ac:dyDescent="0.3">
      <c r="A8" s="40"/>
      <c r="B8" s="40"/>
      <c r="C8" s="40"/>
      <c r="D8" s="40"/>
      <c r="E8" s="40"/>
      <c r="F8" s="40"/>
      <c r="G8" s="41"/>
      <c r="H8" s="40"/>
      <c r="I8" s="42"/>
      <c r="J8" s="42"/>
      <c r="K8" s="42"/>
      <c r="L8" s="42"/>
      <c r="M8" s="42"/>
      <c r="N8" s="42"/>
      <c r="O8" s="43"/>
      <c r="P8" s="43"/>
      <c r="Q8" s="43"/>
      <c r="R8" s="41">
        <f>SUM(Table1[[#This Row],[Disk1]:[Disk7]])</f>
        <v>0</v>
      </c>
      <c r="S8" s="44">
        <f>Table1[[#This Row],[Total Disk (GB)]]+Table1[[#This Row],[Mem (GB)]]</f>
        <v>0</v>
      </c>
    </row>
    <row r="9" spans="1:21" x14ac:dyDescent="0.3">
      <c r="A9" s="40"/>
      <c r="B9" s="40"/>
      <c r="C9" s="40"/>
      <c r="D9" s="40"/>
      <c r="E9" s="40"/>
      <c r="F9" s="42"/>
      <c r="G9" s="41"/>
      <c r="H9" s="40"/>
      <c r="I9" s="42"/>
      <c r="J9" s="42"/>
      <c r="K9" s="42"/>
      <c r="L9" s="42"/>
      <c r="M9" s="42"/>
      <c r="N9" s="42"/>
      <c r="O9" s="43"/>
      <c r="P9" s="43"/>
      <c r="Q9" s="43"/>
      <c r="R9" s="41">
        <f>SUM(Table1[[#This Row],[Disk1]:[Disk7]])</f>
        <v>0</v>
      </c>
      <c r="S9" s="44">
        <f>Table1[[#This Row],[Total Disk (GB)]]+Table1[[#This Row],[Mem (GB)]]</f>
        <v>0</v>
      </c>
    </row>
    <row r="10" spans="1:21" x14ac:dyDescent="0.3">
      <c r="A10" s="40"/>
      <c r="B10" s="40"/>
      <c r="C10" s="40"/>
      <c r="D10" s="40"/>
      <c r="E10" s="40"/>
      <c r="F10" s="41"/>
      <c r="G10" s="41"/>
      <c r="H10" s="40"/>
      <c r="I10" s="43"/>
      <c r="J10" s="43"/>
      <c r="K10" s="43"/>
      <c r="L10" s="43"/>
      <c r="M10" s="43"/>
      <c r="N10" s="43"/>
      <c r="O10" s="43"/>
      <c r="P10" s="43"/>
      <c r="Q10" s="43"/>
      <c r="R10" s="41">
        <f>SUM(Table1[[#This Row],[Disk1]:[Disk7]])</f>
        <v>0</v>
      </c>
      <c r="S10" s="44">
        <f>Table1[[#This Row],[Total Disk (GB)]]+Table1[[#This Row],[Mem (GB)]]</f>
        <v>0</v>
      </c>
    </row>
    <row r="11" spans="1:21" x14ac:dyDescent="0.3">
      <c r="A11" s="40"/>
      <c r="B11" s="40"/>
      <c r="C11" s="40"/>
      <c r="D11" s="40"/>
      <c r="E11" s="40"/>
      <c r="F11" s="41"/>
      <c r="G11" s="41"/>
      <c r="H11" s="40"/>
      <c r="I11" s="43"/>
      <c r="J11" s="43"/>
      <c r="K11" s="43"/>
      <c r="L11" s="43"/>
      <c r="M11" s="43"/>
      <c r="N11" s="43"/>
      <c r="O11" s="43"/>
      <c r="P11" s="43"/>
      <c r="Q11" s="43"/>
      <c r="R11" s="41">
        <f>SUM(Table1[[#This Row],[Disk1]:[Disk7]])</f>
        <v>0</v>
      </c>
      <c r="S11" s="44">
        <f>Table1[[#This Row],[Total Disk (GB)]]+Table1[[#This Row],[Mem (GB)]]</f>
        <v>0</v>
      </c>
    </row>
    <row r="12" spans="1:21" x14ac:dyDescent="0.3">
      <c r="A12" s="40"/>
      <c r="B12" s="40"/>
      <c r="C12" s="40"/>
      <c r="D12" s="40"/>
      <c r="E12" s="40"/>
      <c r="F12" s="41"/>
      <c r="G12" s="41"/>
      <c r="H12" s="40"/>
      <c r="I12" s="43"/>
      <c r="J12" s="43"/>
      <c r="K12" s="43"/>
      <c r="L12" s="43"/>
      <c r="M12" s="43"/>
      <c r="N12" s="43"/>
      <c r="O12" s="43"/>
      <c r="P12" s="43"/>
      <c r="Q12" s="43"/>
      <c r="R12" s="41">
        <f>SUM(Table1[[#This Row],[Disk1]:[Disk7]])</f>
        <v>0</v>
      </c>
      <c r="S12" s="44">
        <f>Table1[[#This Row],[Total Disk (GB)]]+Table1[[#This Row],[Mem (GB)]]</f>
        <v>0</v>
      </c>
    </row>
    <row r="13" spans="1:21" x14ac:dyDescent="0.3">
      <c r="A13" s="40"/>
      <c r="B13" s="40"/>
      <c r="C13" s="40"/>
      <c r="D13" s="40"/>
      <c r="E13" s="40"/>
      <c r="F13" s="41"/>
      <c r="G13" s="41"/>
      <c r="H13" s="40"/>
      <c r="I13" s="43"/>
      <c r="J13" s="43"/>
      <c r="K13" s="43"/>
      <c r="L13" s="43"/>
      <c r="M13" s="43"/>
      <c r="N13" s="43"/>
      <c r="O13" s="43"/>
      <c r="P13" s="43"/>
      <c r="Q13" s="43"/>
      <c r="R13" s="41">
        <f>SUM(Table1[[#This Row],[Disk1]:[Disk7]])</f>
        <v>0</v>
      </c>
      <c r="S13" s="44">
        <f>Table1[[#This Row],[Total Disk (GB)]]+Table1[[#This Row],[Mem (GB)]]</f>
        <v>0</v>
      </c>
    </row>
    <row r="14" spans="1:21" x14ac:dyDescent="0.3">
      <c r="A14" s="40"/>
      <c r="B14" s="40"/>
      <c r="C14" s="40"/>
      <c r="D14" s="40"/>
      <c r="E14" s="40"/>
      <c r="F14" s="41"/>
      <c r="G14" s="41"/>
      <c r="H14" s="40"/>
      <c r="I14" s="43"/>
      <c r="J14" s="43"/>
      <c r="K14" s="43"/>
      <c r="L14" s="43"/>
      <c r="M14" s="43"/>
      <c r="N14" s="43"/>
      <c r="O14" s="43"/>
      <c r="P14" s="43"/>
      <c r="Q14" s="43"/>
      <c r="R14" s="41">
        <f>SUM(Table1[[#This Row],[Disk1]:[Disk7]])</f>
        <v>0</v>
      </c>
      <c r="S14" s="44">
        <f>Table1[[#This Row],[Total Disk (GB)]]+Table1[[#This Row],[Mem (GB)]]</f>
        <v>0</v>
      </c>
    </row>
    <row r="15" spans="1:21" x14ac:dyDescent="0.3">
      <c r="A15" s="40"/>
      <c r="B15" s="40"/>
      <c r="C15" s="40"/>
      <c r="D15" s="40"/>
      <c r="E15" s="40"/>
      <c r="F15" s="41"/>
      <c r="G15" s="41"/>
      <c r="H15" s="40"/>
      <c r="I15" s="43"/>
      <c r="J15" s="43"/>
      <c r="K15" s="43"/>
      <c r="L15" s="43"/>
      <c r="M15" s="43"/>
      <c r="N15" s="43"/>
      <c r="O15" s="43"/>
      <c r="P15" s="43"/>
      <c r="Q15" s="43"/>
      <c r="R15" s="41">
        <f>SUM(Table1[[#This Row],[Disk1]:[Disk7]])</f>
        <v>0</v>
      </c>
      <c r="S15" s="44">
        <f>Table1[[#This Row],[Total Disk (GB)]]+Table1[[#This Row],[Mem (GB)]]</f>
        <v>0</v>
      </c>
      <c r="U15" s="35"/>
    </row>
    <row r="16" spans="1:21" x14ac:dyDescent="0.3">
      <c r="A16" s="40"/>
      <c r="B16" s="40"/>
      <c r="C16" s="40"/>
      <c r="D16" s="40"/>
      <c r="E16" s="40"/>
      <c r="F16" s="41"/>
      <c r="G16" s="41"/>
      <c r="H16" s="40"/>
      <c r="I16" s="43"/>
      <c r="J16" s="43"/>
      <c r="K16" s="43"/>
      <c r="L16" s="43"/>
      <c r="M16" s="43"/>
      <c r="N16" s="43"/>
      <c r="O16" s="43"/>
      <c r="P16" s="43"/>
      <c r="Q16" s="43"/>
      <c r="R16" s="41">
        <f>SUM(Table1[[#This Row],[Disk1]:[Disk7]])</f>
        <v>0</v>
      </c>
      <c r="S16" s="44">
        <f>Table1[[#This Row],[Total Disk (GB)]]+Table1[[#This Row],[Mem (GB)]]</f>
        <v>0</v>
      </c>
      <c r="U16" s="35"/>
    </row>
    <row r="17" spans="1:21" x14ac:dyDescent="0.3">
      <c r="A17" s="40"/>
      <c r="B17" s="40"/>
      <c r="C17" s="40"/>
      <c r="D17" s="40"/>
      <c r="E17" s="40"/>
      <c r="F17" s="41"/>
      <c r="G17" s="41"/>
      <c r="H17" s="40"/>
      <c r="I17" s="43"/>
      <c r="J17" s="43"/>
      <c r="K17" s="43"/>
      <c r="L17" s="43"/>
      <c r="M17" s="43"/>
      <c r="N17" s="43"/>
      <c r="O17" s="43"/>
      <c r="P17" s="43"/>
      <c r="Q17" s="43"/>
      <c r="R17" s="41">
        <f>SUM(Table1[[#This Row],[Disk1]:[Disk7]])</f>
        <v>0</v>
      </c>
      <c r="S17" s="44">
        <f>Table1[[#This Row],[Total Disk (GB)]]+Table1[[#This Row],[Mem (GB)]]</f>
        <v>0</v>
      </c>
      <c r="U17" s="35"/>
    </row>
    <row r="18" spans="1:21" x14ac:dyDescent="0.3">
      <c r="A18" s="40"/>
      <c r="B18" s="40"/>
      <c r="C18" s="40"/>
      <c r="D18" s="40"/>
      <c r="E18" s="40"/>
      <c r="F18" s="41"/>
      <c r="G18" s="41"/>
      <c r="H18" s="40"/>
      <c r="I18" s="43"/>
      <c r="J18" s="43"/>
      <c r="K18" s="43"/>
      <c r="L18" s="43"/>
      <c r="M18" s="43"/>
      <c r="N18" s="43"/>
      <c r="O18" s="43"/>
      <c r="P18" s="43"/>
      <c r="Q18" s="43"/>
      <c r="R18" s="41">
        <f>SUM(Table1[[#This Row],[Disk1]:[Disk7]])</f>
        <v>0</v>
      </c>
      <c r="S18" s="44">
        <f>Table1[[#This Row],[Total Disk (GB)]]+Table1[[#This Row],[Mem (GB)]]</f>
        <v>0</v>
      </c>
      <c r="U18" s="35"/>
    </row>
    <row r="19" spans="1:21" x14ac:dyDescent="0.3">
      <c r="A19" s="40"/>
      <c r="B19" s="40"/>
      <c r="C19" s="40"/>
      <c r="D19" s="40"/>
      <c r="E19" s="40"/>
      <c r="F19" s="41"/>
      <c r="G19" s="41"/>
      <c r="H19" s="40"/>
      <c r="I19" s="43"/>
      <c r="J19" s="43"/>
      <c r="K19" s="43"/>
      <c r="L19" s="43"/>
      <c r="M19" s="43"/>
      <c r="N19" s="43"/>
      <c r="O19" s="43"/>
      <c r="P19" s="43"/>
      <c r="Q19" s="43"/>
      <c r="R19" s="41">
        <f>SUM(Table1[[#This Row],[Disk1]:[Disk7]])</f>
        <v>0</v>
      </c>
      <c r="S19" s="44">
        <f>Table1[[#This Row],[Total Disk (GB)]]+Table1[[#This Row],[Mem (GB)]]</f>
        <v>0</v>
      </c>
      <c r="U19" s="35"/>
    </row>
    <row r="20" spans="1:21" x14ac:dyDescent="0.3">
      <c r="A20" s="40"/>
      <c r="B20" s="40"/>
      <c r="C20" s="40"/>
      <c r="D20" s="40"/>
      <c r="E20" s="40"/>
      <c r="F20" s="41"/>
      <c r="G20" s="41"/>
      <c r="H20" s="40"/>
      <c r="I20" s="43"/>
      <c r="J20" s="43"/>
      <c r="K20" s="43"/>
      <c r="L20" s="43"/>
      <c r="M20" s="43"/>
      <c r="N20" s="43"/>
      <c r="O20" s="43"/>
      <c r="P20" s="43"/>
      <c r="Q20" s="43"/>
      <c r="R20" s="41">
        <f>SUM(Table1[[#This Row],[Disk1]:[Disk7]])</f>
        <v>0</v>
      </c>
      <c r="S20" s="44">
        <f>Table1[[#This Row],[Total Disk (GB)]]+Table1[[#This Row],[Mem (GB)]]</f>
        <v>0</v>
      </c>
      <c r="U20" s="35"/>
    </row>
    <row r="21" spans="1:21" x14ac:dyDescent="0.3">
      <c r="A21" s="40"/>
      <c r="B21" s="40"/>
      <c r="C21" s="40"/>
      <c r="D21" s="40"/>
      <c r="E21" s="40"/>
      <c r="F21" s="41"/>
      <c r="G21" s="41"/>
      <c r="H21" s="40"/>
      <c r="I21" s="43"/>
      <c r="J21" s="43"/>
      <c r="K21" s="43"/>
      <c r="L21" s="43"/>
      <c r="M21" s="43"/>
      <c r="N21" s="43"/>
      <c r="O21" s="43"/>
      <c r="P21" s="43"/>
      <c r="Q21" s="43"/>
      <c r="R21" s="41">
        <f>SUM(Table1[[#This Row],[Disk1]:[Disk7]])</f>
        <v>0</v>
      </c>
      <c r="S21" s="44">
        <f>Table1[[#This Row],[Total Disk (GB)]]+Table1[[#This Row],[Mem (GB)]]</f>
        <v>0</v>
      </c>
      <c r="U21" s="35"/>
    </row>
    <row r="22" spans="1:21" x14ac:dyDescent="0.3">
      <c r="A22" s="40"/>
      <c r="B22" s="40"/>
      <c r="C22" s="40"/>
      <c r="D22" s="40"/>
      <c r="E22" s="40"/>
      <c r="F22" s="41"/>
      <c r="G22" s="41"/>
      <c r="H22" s="40"/>
      <c r="I22" s="43"/>
      <c r="J22" s="43"/>
      <c r="K22" s="43"/>
      <c r="L22" s="43"/>
      <c r="M22" s="43"/>
      <c r="N22" s="43"/>
      <c r="O22" s="43"/>
      <c r="P22" s="43"/>
      <c r="Q22" s="43"/>
      <c r="R22" s="41">
        <f>SUM(Table1[[#This Row],[Disk1]:[Disk7]])</f>
        <v>0</v>
      </c>
      <c r="S22" s="44">
        <f>Table1[[#This Row],[Total Disk (GB)]]+Table1[[#This Row],[Mem (GB)]]</f>
        <v>0</v>
      </c>
    </row>
    <row r="23" spans="1:21" x14ac:dyDescent="0.3">
      <c r="A23" s="40"/>
      <c r="B23" s="40"/>
      <c r="C23" s="40"/>
      <c r="D23" s="40"/>
      <c r="E23" s="40"/>
      <c r="F23" s="41"/>
      <c r="G23" s="41"/>
      <c r="H23" s="40"/>
      <c r="I23" s="43"/>
      <c r="J23" s="43"/>
      <c r="K23" s="43"/>
      <c r="L23" s="43"/>
      <c r="M23" s="43"/>
      <c r="N23" s="43"/>
      <c r="O23" s="43"/>
      <c r="P23" s="43"/>
      <c r="Q23" s="43"/>
      <c r="R23" s="41">
        <f>SUM(Table1[[#This Row],[Disk1]:[Disk7]])</f>
        <v>0</v>
      </c>
      <c r="S23" s="44">
        <f>Table1[[#This Row],[Total Disk (GB)]]+Table1[[#This Row],[Mem (GB)]]</f>
        <v>0</v>
      </c>
    </row>
    <row r="24" spans="1:21" x14ac:dyDescent="0.3">
      <c r="A24" s="40"/>
      <c r="B24" s="40"/>
      <c r="C24" s="40"/>
      <c r="D24" s="40"/>
      <c r="E24" s="40"/>
      <c r="F24" s="41"/>
      <c r="G24" s="41"/>
      <c r="H24" s="40"/>
      <c r="I24" s="43"/>
      <c r="J24" s="43"/>
      <c r="K24" s="43"/>
      <c r="L24" s="43"/>
      <c r="M24" s="43"/>
      <c r="N24" s="43"/>
      <c r="O24" s="43"/>
      <c r="P24" s="43"/>
      <c r="Q24" s="43"/>
      <c r="R24" s="41">
        <f>SUM(Table1[[#This Row],[Disk1]:[Disk7]])</f>
        <v>0</v>
      </c>
      <c r="S24" s="44">
        <f>Table1[[#This Row],[Total Disk (GB)]]+Table1[[#This Row],[Mem (GB)]]</f>
        <v>0</v>
      </c>
    </row>
    <row r="25" spans="1:21" s="38" customFormat="1" x14ac:dyDescent="0.3">
      <c r="A25" s="40"/>
      <c r="B25" s="40"/>
      <c r="C25" s="40"/>
      <c r="D25" s="40"/>
      <c r="E25" s="40"/>
      <c r="F25" s="41"/>
      <c r="G25" s="41"/>
      <c r="H25" s="40"/>
      <c r="I25" s="43"/>
      <c r="J25" s="43"/>
      <c r="K25" s="43"/>
      <c r="L25" s="43"/>
      <c r="M25" s="43"/>
      <c r="N25" s="43"/>
      <c r="O25" s="43"/>
      <c r="P25" s="43"/>
      <c r="Q25" s="43"/>
      <c r="R25" s="41">
        <f>SUM(Table1[[#This Row],[Disk1]:[Disk7]])</f>
        <v>0</v>
      </c>
      <c r="S25" s="45">
        <f>Table1[[#This Row],[Total Disk (GB)]]+Table1[[#This Row],[Mem (GB)]]</f>
        <v>0</v>
      </c>
      <c r="U25" s="39"/>
    </row>
    <row r="26" spans="1:21" x14ac:dyDescent="0.3">
      <c r="A26" s="40"/>
      <c r="B26" s="40"/>
      <c r="C26" s="40"/>
      <c r="D26" s="40"/>
      <c r="E26" s="40"/>
      <c r="F26" s="41"/>
      <c r="G26" s="41"/>
      <c r="H26" s="40"/>
      <c r="I26" s="43"/>
      <c r="J26" s="43"/>
      <c r="K26" s="43"/>
      <c r="L26" s="43"/>
      <c r="M26" s="43"/>
      <c r="N26" s="43"/>
      <c r="O26" s="43"/>
      <c r="P26" s="43"/>
      <c r="Q26" s="43"/>
      <c r="R26" s="41">
        <f>SUM(Table1[[#This Row],[Disk1]:[Disk7]])</f>
        <v>0</v>
      </c>
      <c r="S26" s="44">
        <f>Table1[[#This Row],[Total Disk (GB)]]+Table1[[#This Row],[Mem (GB)]]</f>
        <v>0</v>
      </c>
    </row>
    <row r="27" spans="1:21" x14ac:dyDescent="0.3">
      <c r="A27" s="40"/>
      <c r="B27" s="40"/>
      <c r="C27" s="40"/>
      <c r="D27" s="40"/>
      <c r="E27" s="40"/>
      <c r="F27" s="41"/>
      <c r="G27" s="41"/>
      <c r="H27" s="40"/>
      <c r="I27" s="43"/>
      <c r="J27" s="43"/>
      <c r="K27" s="43"/>
      <c r="L27" s="43"/>
      <c r="M27" s="43"/>
      <c r="N27" s="43"/>
      <c r="O27" s="43"/>
      <c r="P27" s="43"/>
      <c r="Q27" s="43"/>
      <c r="R27" s="41">
        <f>SUM(Table1[[#This Row],[Disk1]:[Disk7]])</f>
        <v>0</v>
      </c>
      <c r="S27" s="44">
        <f>Table1[[#This Row],[Total Disk (GB)]]+Table1[[#This Row],[Mem (GB)]]</f>
        <v>0</v>
      </c>
    </row>
    <row r="28" spans="1:21" x14ac:dyDescent="0.3">
      <c r="A28" s="40"/>
      <c r="B28" s="40"/>
      <c r="C28" s="40"/>
      <c r="D28" s="40"/>
      <c r="E28" s="40"/>
      <c r="F28" s="41"/>
      <c r="G28" s="41"/>
      <c r="H28" s="40"/>
      <c r="I28" s="43"/>
      <c r="J28" s="43"/>
      <c r="K28" s="43"/>
      <c r="L28" s="43"/>
      <c r="M28" s="43"/>
      <c r="N28" s="43"/>
      <c r="O28" s="43"/>
      <c r="P28" s="43"/>
      <c r="Q28" s="43"/>
      <c r="R28" s="41">
        <f>SUM(Table1[[#This Row],[Disk1]:[Disk7]])</f>
        <v>0</v>
      </c>
      <c r="S28" s="44">
        <f>Table1[[#This Row],[Total Disk (GB)]]+Table1[[#This Row],[Mem (GB)]]</f>
        <v>0</v>
      </c>
    </row>
    <row r="29" spans="1:21" x14ac:dyDescent="0.3">
      <c r="A29" s="40"/>
      <c r="B29" s="40"/>
      <c r="C29" s="40"/>
      <c r="D29" s="40"/>
      <c r="E29" s="40"/>
      <c r="F29" s="41"/>
      <c r="G29" s="41"/>
      <c r="H29" s="40"/>
      <c r="I29" s="43"/>
      <c r="J29" s="43"/>
      <c r="K29" s="43"/>
      <c r="L29" s="43"/>
      <c r="M29" s="43"/>
      <c r="N29" s="43"/>
      <c r="O29" s="43"/>
      <c r="P29" s="43"/>
      <c r="Q29" s="43"/>
      <c r="R29" s="41">
        <f>SUM(Table1[[#This Row],[Disk1]:[Disk7]])</f>
        <v>0</v>
      </c>
      <c r="S29" s="44">
        <f>Table1[[#This Row],[Total Disk (GB)]]+Table1[[#This Row],[Mem (GB)]]</f>
        <v>0</v>
      </c>
    </row>
    <row r="30" spans="1:21" x14ac:dyDescent="0.3">
      <c r="A30" s="40"/>
      <c r="B30" s="40"/>
      <c r="C30" s="40"/>
      <c r="D30" s="40"/>
      <c r="E30" s="40"/>
      <c r="F30" s="41"/>
      <c r="G30" s="41"/>
      <c r="H30" s="40"/>
      <c r="I30" s="43"/>
      <c r="J30" s="43"/>
      <c r="K30" s="43"/>
      <c r="L30" s="43"/>
      <c r="M30" s="43"/>
      <c r="N30" s="43"/>
      <c r="O30" s="43"/>
      <c r="P30" s="43"/>
      <c r="Q30" s="43"/>
      <c r="R30" s="41">
        <f>SUM(Table1[[#This Row],[Disk1]:[Disk7]])</f>
        <v>0</v>
      </c>
      <c r="S30" s="44">
        <f>Table1[[#This Row],[Total Disk (GB)]]+Table1[[#This Row],[Mem (GB)]]</f>
        <v>0</v>
      </c>
    </row>
    <row r="31" spans="1:21" x14ac:dyDescent="0.3">
      <c r="A31" s="40"/>
      <c r="B31" s="40"/>
      <c r="C31" s="40"/>
      <c r="D31" s="40"/>
      <c r="E31" s="40"/>
      <c r="F31" s="41"/>
      <c r="G31" s="41"/>
      <c r="H31" s="40"/>
      <c r="I31" s="43"/>
      <c r="J31" s="43"/>
      <c r="K31" s="43"/>
      <c r="L31" s="43"/>
      <c r="M31" s="43"/>
      <c r="N31" s="43"/>
      <c r="O31" s="43"/>
      <c r="P31" s="43"/>
      <c r="Q31" s="43"/>
      <c r="R31" s="41">
        <f>SUM(Table1[[#This Row],[Disk1]:[Disk7]])</f>
        <v>0</v>
      </c>
      <c r="S31" s="44">
        <f>Table1[[#This Row],[Total Disk (GB)]]+Table1[[#This Row],[Mem (GB)]]</f>
        <v>0</v>
      </c>
    </row>
    <row r="32" spans="1:21" x14ac:dyDescent="0.3">
      <c r="A32" s="40"/>
      <c r="B32" s="40"/>
      <c r="C32" s="40"/>
      <c r="D32" s="40"/>
      <c r="E32" s="40"/>
      <c r="F32" s="41"/>
      <c r="G32" s="41"/>
      <c r="H32" s="40"/>
      <c r="I32" s="43"/>
      <c r="J32" s="43"/>
      <c r="K32" s="43"/>
      <c r="L32" s="43"/>
      <c r="M32" s="43"/>
      <c r="N32" s="43"/>
      <c r="O32" s="43"/>
      <c r="P32" s="43"/>
      <c r="Q32" s="43"/>
      <c r="R32" s="41">
        <f>SUM(Table1[[#This Row],[Disk1]:[Disk7]])</f>
        <v>0</v>
      </c>
      <c r="S32" s="44">
        <f>Table1[[#This Row],[Total Disk (GB)]]+Table1[[#This Row],[Mem (GB)]]</f>
        <v>0</v>
      </c>
    </row>
    <row r="33" spans="1:19" x14ac:dyDescent="0.3">
      <c r="A33" s="40"/>
      <c r="B33" s="40"/>
      <c r="C33" s="40"/>
      <c r="D33" s="40"/>
      <c r="E33" s="40"/>
      <c r="F33" s="41"/>
      <c r="G33" s="41"/>
      <c r="H33" s="40"/>
      <c r="I33" s="43"/>
      <c r="J33" s="43"/>
      <c r="K33" s="43"/>
      <c r="L33" s="43"/>
      <c r="M33" s="43"/>
      <c r="N33" s="43"/>
      <c r="O33" s="43"/>
      <c r="P33" s="43"/>
      <c r="Q33" s="43"/>
      <c r="R33" s="41">
        <f>SUM(Table1[[#This Row],[Disk1]:[Disk7]])</f>
        <v>0</v>
      </c>
      <c r="S33" s="44">
        <f>Table1[[#This Row],[Total Disk (GB)]]+Table1[[#This Row],[Mem (GB)]]</f>
        <v>0</v>
      </c>
    </row>
    <row r="34" spans="1:19" x14ac:dyDescent="0.3">
      <c r="A34" s="40"/>
      <c r="B34" s="40"/>
      <c r="C34" s="40"/>
      <c r="D34" s="40"/>
      <c r="E34" s="40"/>
      <c r="F34" s="41"/>
      <c r="G34" s="41"/>
      <c r="H34" s="40"/>
      <c r="I34" s="43"/>
      <c r="J34" s="43"/>
      <c r="K34" s="43"/>
      <c r="L34" s="43"/>
      <c r="M34" s="43"/>
      <c r="N34" s="43"/>
      <c r="O34" s="43"/>
      <c r="P34" s="43"/>
      <c r="Q34" s="43"/>
      <c r="R34" s="41">
        <f>SUM(Table1[[#This Row],[Disk1]:[Disk7]])</f>
        <v>0</v>
      </c>
      <c r="S34" s="44">
        <f>Table1[[#This Row],[Total Disk (GB)]]+Table1[[#This Row],[Mem (GB)]]</f>
        <v>0</v>
      </c>
    </row>
    <row r="35" spans="1:19" x14ac:dyDescent="0.3">
      <c r="A35" s="40"/>
      <c r="B35" s="40"/>
      <c r="C35" s="40"/>
      <c r="D35" s="40"/>
      <c r="E35" s="40"/>
      <c r="F35" s="41"/>
      <c r="G35" s="41"/>
      <c r="H35" s="40"/>
      <c r="I35" s="43"/>
      <c r="J35" s="43"/>
      <c r="K35" s="43"/>
      <c r="L35" s="43"/>
      <c r="M35" s="43"/>
      <c r="N35" s="43"/>
      <c r="O35" s="43"/>
      <c r="P35" s="43"/>
      <c r="Q35" s="43"/>
      <c r="R35" s="41">
        <f>SUM(Table1[[#This Row],[Disk1]:[Disk7]])</f>
        <v>0</v>
      </c>
      <c r="S35" s="44">
        <f>Table1[[#This Row],[Total Disk (GB)]]+Table1[[#This Row],[Mem (GB)]]</f>
        <v>0</v>
      </c>
    </row>
    <row r="36" spans="1:19" x14ac:dyDescent="0.3">
      <c r="A36" s="30"/>
      <c r="B36" s="31"/>
      <c r="C36" s="31"/>
      <c r="D36" s="31"/>
      <c r="E36" s="31"/>
      <c r="F36" s="32">
        <f>SUBTOTAL(103,Table1[VM Name])</f>
        <v>2</v>
      </c>
      <c r="G36" s="24"/>
      <c r="H36" s="24"/>
      <c r="I36" s="30">
        <f>SUBTOTAL(109,Table1[CPU])</f>
        <v>12</v>
      </c>
      <c r="J36" s="30">
        <f>SUBTOTAL(109,Table1[Mem (GB)])</f>
        <v>18</v>
      </c>
      <c r="K36" s="33">
        <f>SUBTOTAL(109,Table1[Disk1])</f>
        <v>150</v>
      </c>
      <c r="L36" s="33">
        <f>SUBTOTAL(109,Table1[Disk2])</f>
        <v>100</v>
      </c>
      <c r="M36" s="33"/>
      <c r="N36" s="33"/>
      <c r="O36" s="33"/>
      <c r="P36" s="33"/>
      <c r="Q36" s="33"/>
      <c r="R36" s="34">
        <f>SUBTOTAL(109,Table1[Total Disk (GB)])</f>
        <v>250</v>
      </c>
      <c r="S36" s="24">
        <f>SUBTOTAL(109,Table1[Total Disk (GB) + vSwap])</f>
        <v>268</v>
      </c>
    </row>
    <row r="39" spans="1:19" ht="18" x14ac:dyDescent="0.3">
      <c r="C39" s="25" t="s">
        <v>24</v>
      </c>
      <c r="D39" s="25">
        <f>Table1[[#Totals],[VM Name]]</f>
        <v>2</v>
      </c>
    </row>
    <row r="40" spans="1:19" ht="18" x14ac:dyDescent="0.3">
      <c r="C40" s="25" t="s">
        <v>138</v>
      </c>
      <c r="D40" s="25">
        <f>Table1[[#Totals],[CPU]]</f>
        <v>12</v>
      </c>
    </row>
    <row r="41" spans="1:19" ht="18" x14ac:dyDescent="0.3">
      <c r="C41" s="25" t="s">
        <v>139</v>
      </c>
      <c r="D41" s="25">
        <f>Table1[[#Totals],[Mem (GB)]]</f>
        <v>18</v>
      </c>
    </row>
    <row r="42" spans="1:19" ht="18" x14ac:dyDescent="0.3">
      <c r="C42" s="25" t="s">
        <v>6</v>
      </c>
      <c r="D42" s="46">
        <f>Table1[[#Totals],[Total Disk (GB) + vSwap]]</f>
        <v>268</v>
      </c>
    </row>
    <row r="43" spans="1:19" ht="18" x14ac:dyDescent="0.3">
      <c r="C43" s="25" t="s">
        <v>27</v>
      </c>
      <c r="D43" s="26">
        <f>D42/1024</f>
        <v>0.26171875</v>
      </c>
    </row>
    <row r="44" spans="1:19" ht="18" x14ac:dyDescent="0.3">
      <c r="C44" s="25" t="s">
        <v>142</v>
      </c>
      <c r="D44" s="27">
        <f>'Total Cost R940'!E10</f>
        <v>1612.182</v>
      </c>
    </row>
  </sheetData>
  <pageMargins left="0.7" right="0.7" top="0.75" bottom="0.75" header="0.3" footer="0.3"/>
  <pageSetup orientation="portrait" r:id="rId1"/>
  <drawing r:id="rId2"/>
  <legacyDrawing r:id="rId3"/>
  <tableParts count="1">
    <tablePart r:id="rId4"/>
  </tablePart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EB366946-A154-439E-8E09-BC6BFF6E1F16}">
          <x14:formula1>
            <xm:f>Tables!$A$2:$A$21</xm:f>
          </x14:formula1>
          <xm:sqref>A5:A35</xm:sqref>
        </x14:dataValidation>
        <x14:dataValidation type="list" allowBlank="1" showInputMessage="1" showErrorMessage="1" xr:uid="{E67A1871-A494-4D1F-9632-1506AA09C1A6}">
          <x14:formula1>
            <xm:f>Tables!$A$26:$A$37</xm:f>
          </x14:formula1>
          <xm:sqref>G5:G35</xm:sqref>
        </x14:dataValidation>
        <x14:dataValidation type="list" allowBlank="1" showInputMessage="1" showErrorMessage="1" xr:uid="{18570A2A-A519-4E18-B2AA-7154C68D7472}">
          <x14:formula1>
            <xm:f>Tables!$E$2:$E$33</xm:f>
          </x14:formula1>
          <xm:sqref>B5:B35</xm:sqref>
        </x14:dataValidation>
        <x14:dataValidation type="list" allowBlank="1" showInputMessage="1" showErrorMessage="1" xr:uid="{EA657BE2-EAE6-44A3-AB27-91D54B6B1BBC}">
          <x14:formula1>
            <xm:f>Tables!$C$2:$C$36</xm:f>
          </x14:formula1>
          <xm:sqref>E5:E35 C5:C35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5:D37"/>
  <sheetViews>
    <sheetView workbookViewId="0">
      <selection activeCell="E42" sqref="E42"/>
    </sheetView>
  </sheetViews>
  <sheetFormatPr defaultRowHeight="14.4" x14ac:dyDescent="0.3"/>
  <cols>
    <col min="1" max="1" width="4" bestFit="1" customWidth="1"/>
    <col min="2" max="2" width="5" bestFit="1" customWidth="1"/>
    <col min="3" max="3" width="10.109375" bestFit="1" customWidth="1"/>
    <col min="4" max="4" width="9.109375" bestFit="1" customWidth="1"/>
    <col min="5" max="5" width="11" customWidth="1"/>
    <col min="7" max="7" width="4" bestFit="1" customWidth="1"/>
  </cols>
  <sheetData>
    <row r="5" spans="1:4" x14ac:dyDescent="0.3">
      <c r="A5" t="s">
        <v>15</v>
      </c>
      <c r="B5" t="s">
        <v>1</v>
      </c>
      <c r="C5" t="s">
        <v>16</v>
      </c>
      <c r="D5" t="s">
        <v>17</v>
      </c>
    </row>
    <row r="6" spans="1:4" x14ac:dyDescent="0.3">
      <c r="A6">
        <v>1.3</v>
      </c>
      <c r="B6">
        <f>Table6[[#This Row],[HA]]*Request!I5</f>
        <v>13</v>
      </c>
      <c r="C6">
        <f>Table6[[#This Row],[HA]]*Request!J5</f>
        <v>10.4</v>
      </c>
      <c r="D6">
        <f>Table6[[#This Row],[HA]]*Table1[[#This Row],[Total Disk (GB) + vSwap]]</f>
        <v>78</v>
      </c>
    </row>
    <row r="7" spans="1:4" x14ac:dyDescent="0.3">
      <c r="A7">
        <v>1.3</v>
      </c>
      <c r="B7">
        <f>Table6[[#This Row],[HA]]*Request!I6</f>
        <v>2.6</v>
      </c>
      <c r="C7">
        <f>Table6[[#This Row],[HA]]*Request!J6</f>
        <v>13</v>
      </c>
      <c r="D7" s="19">
        <f>Table6[[#This Row],[HA]]*Table1[[#This Row],[Total Disk (GB) + vSwap]]</f>
        <v>0</v>
      </c>
    </row>
    <row r="8" spans="1:4" x14ac:dyDescent="0.3">
      <c r="A8">
        <v>1.3</v>
      </c>
      <c r="B8">
        <f>Table6[[#This Row],[HA]]*Request!I7</f>
        <v>0</v>
      </c>
      <c r="C8">
        <f>Table6[[#This Row],[HA]]*Request!J7</f>
        <v>0</v>
      </c>
      <c r="D8">
        <f>Table6[[#This Row],[HA]]*Table1[[#This Row],[Total Disk (GB) + vSwap]]</f>
        <v>0</v>
      </c>
    </row>
    <row r="9" spans="1:4" x14ac:dyDescent="0.3">
      <c r="A9">
        <v>1.3</v>
      </c>
      <c r="B9">
        <f>Table6[[#This Row],[HA]]*Request!I8</f>
        <v>0</v>
      </c>
      <c r="C9">
        <f>Table6[[#This Row],[HA]]*Request!J8</f>
        <v>0</v>
      </c>
      <c r="D9">
        <f>Table6[[#This Row],[HA]]*Table1[[#This Row],[Total Disk (GB) + vSwap]]</f>
        <v>0</v>
      </c>
    </row>
    <row r="10" spans="1:4" x14ac:dyDescent="0.3">
      <c r="A10">
        <v>1.3</v>
      </c>
      <c r="B10">
        <f>Table6[[#This Row],[HA]]*Request!I9</f>
        <v>0</v>
      </c>
      <c r="C10">
        <f>Table6[[#This Row],[HA]]*Request!J9</f>
        <v>0</v>
      </c>
      <c r="D10">
        <f>Table6[[#This Row],[HA]]*Table1[[#This Row],[Total Disk (GB) + vSwap]]</f>
        <v>0</v>
      </c>
    </row>
    <row r="11" spans="1:4" x14ac:dyDescent="0.3">
      <c r="A11">
        <v>1.3</v>
      </c>
      <c r="B11">
        <f>Table6[[#This Row],[HA]]*Request!I10</f>
        <v>0</v>
      </c>
      <c r="C11">
        <f>Table6[[#This Row],[HA]]*Request!J10</f>
        <v>0</v>
      </c>
      <c r="D11">
        <f>Table6[[#This Row],[HA]]*Table1[[#This Row],[Total Disk (GB) + vSwap]]</f>
        <v>0</v>
      </c>
    </row>
    <row r="12" spans="1:4" x14ac:dyDescent="0.3">
      <c r="A12">
        <v>1.3</v>
      </c>
      <c r="B12">
        <f>Table6[[#This Row],[HA]]*Request!I11</f>
        <v>0</v>
      </c>
      <c r="C12">
        <f>Table6[[#This Row],[HA]]*Request!J11</f>
        <v>0</v>
      </c>
      <c r="D12">
        <f>Table6[[#This Row],[HA]]*Table1[[#This Row],[Total Disk (GB) + vSwap]]</f>
        <v>0</v>
      </c>
    </row>
    <row r="13" spans="1:4" x14ac:dyDescent="0.3">
      <c r="A13">
        <v>1.3</v>
      </c>
      <c r="B13">
        <f>Table6[[#This Row],[HA]]*Request!I12</f>
        <v>0</v>
      </c>
      <c r="C13">
        <f>Table6[[#This Row],[HA]]*Request!J12</f>
        <v>0</v>
      </c>
      <c r="D13">
        <f>Table6[[#This Row],[HA]]*Table1[[#This Row],[Total Disk (GB) + vSwap]]</f>
        <v>0</v>
      </c>
    </row>
    <row r="14" spans="1:4" x14ac:dyDescent="0.3">
      <c r="A14">
        <v>1.3</v>
      </c>
      <c r="B14">
        <f>Table6[[#This Row],[HA]]*Request!I13</f>
        <v>0</v>
      </c>
      <c r="C14">
        <f>Table6[[#This Row],[HA]]*Request!J13</f>
        <v>0</v>
      </c>
      <c r="D14">
        <f>Table6[[#This Row],[HA]]*Table1[[#This Row],[Total Disk (GB) + vSwap]]</f>
        <v>0</v>
      </c>
    </row>
    <row r="15" spans="1:4" x14ac:dyDescent="0.3">
      <c r="A15">
        <v>1.3</v>
      </c>
      <c r="B15">
        <f>Table6[[#This Row],[HA]]*Request!I14</f>
        <v>0</v>
      </c>
      <c r="C15">
        <f>Table6[[#This Row],[HA]]*Request!J14</f>
        <v>0</v>
      </c>
      <c r="D15">
        <f>Table6[[#This Row],[HA]]*Table1[[#This Row],[Total Disk (GB) + vSwap]]</f>
        <v>0</v>
      </c>
    </row>
    <row r="16" spans="1:4" x14ac:dyDescent="0.3">
      <c r="A16">
        <v>1.3</v>
      </c>
      <c r="B16">
        <f>Table6[[#This Row],[HA]]*Request!I15</f>
        <v>0</v>
      </c>
      <c r="C16">
        <f>Table6[[#This Row],[HA]]*Request!J15</f>
        <v>0</v>
      </c>
      <c r="D16">
        <f>Table6[[#This Row],[HA]]*Table1[[#This Row],[Total Disk (GB) + vSwap]]</f>
        <v>0</v>
      </c>
    </row>
    <row r="17" spans="1:4" x14ac:dyDescent="0.3">
      <c r="A17">
        <v>1.3</v>
      </c>
      <c r="B17">
        <f>Table6[[#This Row],[HA]]*Request!I16</f>
        <v>0</v>
      </c>
      <c r="C17">
        <f>Table6[[#This Row],[HA]]*Request!J16</f>
        <v>0</v>
      </c>
      <c r="D17">
        <f>Table6[[#This Row],[HA]]*Table1[[#This Row],[Total Disk (GB) + vSwap]]</f>
        <v>0</v>
      </c>
    </row>
    <row r="18" spans="1:4" x14ac:dyDescent="0.3">
      <c r="A18">
        <v>1.3</v>
      </c>
      <c r="B18">
        <f>Table6[[#This Row],[HA]]*Request!I17</f>
        <v>0</v>
      </c>
      <c r="C18">
        <f>Table6[[#This Row],[HA]]*Request!J17</f>
        <v>0</v>
      </c>
      <c r="D18">
        <f>Table6[[#This Row],[HA]]*Table1[[#This Row],[Total Disk (GB) + vSwap]]</f>
        <v>0</v>
      </c>
    </row>
    <row r="19" spans="1:4" x14ac:dyDescent="0.3">
      <c r="A19">
        <v>1.3</v>
      </c>
      <c r="B19">
        <f>Table6[[#This Row],[HA]]*Request!I18</f>
        <v>0</v>
      </c>
      <c r="C19">
        <f>Table6[[#This Row],[HA]]*Request!J18</f>
        <v>0</v>
      </c>
      <c r="D19">
        <f>Table6[[#This Row],[HA]]*Table1[[#This Row],[Total Disk (GB) + vSwap]]</f>
        <v>0</v>
      </c>
    </row>
    <row r="20" spans="1:4" x14ac:dyDescent="0.3">
      <c r="A20">
        <v>1.3</v>
      </c>
      <c r="B20">
        <f>Table6[[#This Row],[HA]]*Request!I19</f>
        <v>0</v>
      </c>
      <c r="C20">
        <f>Table6[[#This Row],[HA]]*Request!J19</f>
        <v>0</v>
      </c>
      <c r="D20">
        <f>Table6[[#This Row],[HA]]*Table1[[#This Row],[Total Disk (GB) + vSwap]]</f>
        <v>0</v>
      </c>
    </row>
    <row r="21" spans="1:4" x14ac:dyDescent="0.3">
      <c r="A21">
        <v>1.3</v>
      </c>
      <c r="B21">
        <f>Table6[[#This Row],[HA]]*Request!I20</f>
        <v>0</v>
      </c>
      <c r="C21">
        <f>Table6[[#This Row],[HA]]*Request!J20</f>
        <v>0</v>
      </c>
      <c r="D21">
        <f>Table6[[#This Row],[HA]]*Table1[[#This Row],[Total Disk (GB) + vSwap]]</f>
        <v>0</v>
      </c>
    </row>
    <row r="22" spans="1:4" x14ac:dyDescent="0.3">
      <c r="A22">
        <v>1.3</v>
      </c>
      <c r="B22">
        <f>Table6[[#This Row],[HA]]*Request!I21</f>
        <v>0</v>
      </c>
      <c r="C22">
        <f>Table6[[#This Row],[HA]]*Request!J21</f>
        <v>0</v>
      </c>
      <c r="D22">
        <f>Table6[[#This Row],[HA]]*Table1[[#This Row],[Total Disk (GB) + vSwap]]</f>
        <v>0</v>
      </c>
    </row>
    <row r="23" spans="1:4" x14ac:dyDescent="0.3">
      <c r="A23">
        <v>1.3</v>
      </c>
      <c r="B23">
        <f>Table6[[#This Row],[HA]]*Request!I22</f>
        <v>0</v>
      </c>
      <c r="C23">
        <f>Table6[[#This Row],[HA]]*Request!J22</f>
        <v>0</v>
      </c>
      <c r="D23">
        <f>Table6[[#This Row],[HA]]*Table1[[#This Row],[Total Disk (GB) + vSwap]]</f>
        <v>0</v>
      </c>
    </row>
    <row r="24" spans="1:4" x14ac:dyDescent="0.3">
      <c r="A24">
        <v>1.3</v>
      </c>
      <c r="B24">
        <f>Table6[[#This Row],[HA]]*Request!I23</f>
        <v>0</v>
      </c>
      <c r="C24">
        <f>Table6[[#This Row],[HA]]*Request!J23</f>
        <v>0</v>
      </c>
      <c r="D24">
        <f>Table6[[#This Row],[HA]]*Table1[[#This Row],[Total Disk (GB) + vSwap]]</f>
        <v>0</v>
      </c>
    </row>
    <row r="25" spans="1:4" x14ac:dyDescent="0.3">
      <c r="A25">
        <v>1.3</v>
      </c>
      <c r="B25">
        <f>Table6[[#This Row],[HA]]*Request!I24</f>
        <v>0</v>
      </c>
      <c r="C25">
        <f>Table6[[#This Row],[HA]]*Request!J24</f>
        <v>0</v>
      </c>
      <c r="D25">
        <f>Table6[[#This Row],[HA]]*Table1[[#This Row],[Total Disk (GB) + vSwap]]</f>
        <v>0</v>
      </c>
    </row>
    <row r="26" spans="1:4" x14ac:dyDescent="0.3">
      <c r="A26">
        <v>1.3</v>
      </c>
      <c r="B26">
        <f>Table6[[#This Row],[HA]]*Request!I25</f>
        <v>0</v>
      </c>
      <c r="C26">
        <f>Table6[[#This Row],[HA]]*Request!J25</f>
        <v>0</v>
      </c>
      <c r="D26">
        <f>Table6[[#This Row],[HA]]*Table1[[#This Row],[Total Disk (GB) + vSwap]]</f>
        <v>0</v>
      </c>
    </row>
    <row r="27" spans="1:4" x14ac:dyDescent="0.3">
      <c r="A27">
        <v>1.3</v>
      </c>
      <c r="B27">
        <f>Table6[[#This Row],[HA]]*Request!I26</f>
        <v>0</v>
      </c>
      <c r="C27">
        <f>Table6[[#This Row],[HA]]*Request!J26</f>
        <v>0</v>
      </c>
      <c r="D27">
        <f>Table6[[#This Row],[HA]]*Table1[[#This Row],[Total Disk (GB) + vSwap]]</f>
        <v>0</v>
      </c>
    </row>
    <row r="28" spans="1:4" x14ac:dyDescent="0.3">
      <c r="A28">
        <v>1.3</v>
      </c>
      <c r="B28">
        <f>Table6[[#This Row],[HA]]*Request!I27</f>
        <v>0</v>
      </c>
      <c r="C28">
        <f>Table6[[#This Row],[HA]]*Request!J27</f>
        <v>0</v>
      </c>
      <c r="D28">
        <f>Table6[[#This Row],[HA]]*Table1[[#This Row],[Total Disk (GB) + vSwap]]</f>
        <v>0</v>
      </c>
    </row>
    <row r="29" spans="1:4" x14ac:dyDescent="0.3">
      <c r="A29">
        <v>1.3</v>
      </c>
      <c r="B29">
        <f>Table6[[#This Row],[HA]]*Request!I28</f>
        <v>0</v>
      </c>
      <c r="C29">
        <f>Table6[[#This Row],[HA]]*Request!J28</f>
        <v>0</v>
      </c>
      <c r="D29">
        <f>Table6[[#This Row],[HA]]*Table1[[#This Row],[Total Disk (GB) + vSwap]]</f>
        <v>0</v>
      </c>
    </row>
    <row r="30" spans="1:4" x14ac:dyDescent="0.3">
      <c r="A30">
        <v>1.3</v>
      </c>
      <c r="B30">
        <f>Table6[[#This Row],[HA]]*Request!I29</f>
        <v>0</v>
      </c>
      <c r="C30">
        <f>Table6[[#This Row],[HA]]*Request!J29</f>
        <v>0</v>
      </c>
      <c r="D30">
        <f>Table6[[#This Row],[HA]]*Table1[[#This Row],[Total Disk (GB) + vSwap]]</f>
        <v>0</v>
      </c>
    </row>
    <row r="31" spans="1:4" x14ac:dyDescent="0.3">
      <c r="A31">
        <v>1.3</v>
      </c>
      <c r="B31">
        <f>Table6[[#This Row],[HA]]*Request!I30</f>
        <v>0</v>
      </c>
      <c r="C31">
        <f>Table6[[#This Row],[HA]]*Request!J30</f>
        <v>0</v>
      </c>
      <c r="D31">
        <f>Table6[[#This Row],[HA]]*Table1[[#This Row],[Total Disk (GB) + vSwap]]</f>
        <v>0</v>
      </c>
    </row>
    <row r="32" spans="1:4" x14ac:dyDescent="0.3">
      <c r="A32">
        <v>1.3</v>
      </c>
      <c r="B32">
        <f>Table6[[#This Row],[HA]]*Request!I31</f>
        <v>0</v>
      </c>
      <c r="C32">
        <f>Table6[[#This Row],[HA]]*Request!J31</f>
        <v>0</v>
      </c>
      <c r="D32">
        <f>Table6[[#This Row],[HA]]*Table1[[#This Row],[Total Disk (GB) + vSwap]]</f>
        <v>0</v>
      </c>
    </row>
    <row r="33" spans="1:4" x14ac:dyDescent="0.3">
      <c r="A33">
        <v>1.3</v>
      </c>
      <c r="B33">
        <f>Table6[[#This Row],[HA]]*Request!I32</f>
        <v>0</v>
      </c>
      <c r="C33">
        <f>Table6[[#This Row],[HA]]*Request!J32</f>
        <v>0</v>
      </c>
      <c r="D33">
        <f>Table6[[#This Row],[HA]]*Table1[[#This Row],[Total Disk (GB) + vSwap]]</f>
        <v>0</v>
      </c>
    </row>
    <row r="34" spans="1:4" x14ac:dyDescent="0.3">
      <c r="A34">
        <v>1.3</v>
      </c>
      <c r="B34">
        <f>Table6[[#This Row],[HA]]*Request!I33</f>
        <v>0</v>
      </c>
      <c r="C34">
        <f>Table6[[#This Row],[HA]]*Request!J33</f>
        <v>0</v>
      </c>
      <c r="D34">
        <f>Table6[[#This Row],[HA]]*Table1[[#This Row],[Total Disk (GB) + vSwap]]</f>
        <v>0</v>
      </c>
    </row>
    <row r="35" spans="1:4" x14ac:dyDescent="0.3">
      <c r="A35">
        <v>1.3</v>
      </c>
      <c r="B35">
        <f>Table6[[#This Row],[HA]]*Request!I34</f>
        <v>0</v>
      </c>
      <c r="C35">
        <f>Table6[[#This Row],[HA]]*Request!J34</f>
        <v>0</v>
      </c>
      <c r="D35">
        <f>Table6[[#This Row],[HA]]*Table1[[#This Row],[Total Disk (GB) + vSwap]]</f>
        <v>0</v>
      </c>
    </row>
    <row r="36" spans="1:4" x14ac:dyDescent="0.3">
      <c r="A36">
        <v>1.3</v>
      </c>
      <c r="B36">
        <f>Table6[[#This Row],[HA]]*Request!I35</f>
        <v>0</v>
      </c>
      <c r="C36">
        <f>Table6[[#This Row],[HA]]*Request!J35</f>
        <v>0</v>
      </c>
      <c r="D36" t="e">
        <f>Table6[[#This Row],[HA]]*Table1[[#This Row],[Total Disk (GB) + vSwap]]</f>
        <v>#VALUE!</v>
      </c>
    </row>
    <row r="37" spans="1:4" x14ac:dyDescent="0.3">
      <c r="A37" s="1"/>
      <c r="B37" s="1">
        <f>SUBTOTAL(109,Table6[CPU])</f>
        <v>15.6</v>
      </c>
      <c r="C37" s="1">
        <f>SUBTOTAL(109,Table6[Mem (GB)])</f>
        <v>23.4</v>
      </c>
      <c r="D37" s="1" t="e">
        <f>SUBTOTAL(109,Table6[Disk (GB)])</f>
        <v>#VALUE!</v>
      </c>
    </row>
  </sheetData>
  <pageMargins left="0.7" right="0.7" top="0.75" bottom="0.75" header="0.3" footer="0.3"/>
  <drawing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4:H50"/>
  <sheetViews>
    <sheetView workbookViewId="0">
      <selection activeCell="B10" sqref="B10"/>
    </sheetView>
  </sheetViews>
  <sheetFormatPr defaultColWidth="9.109375" defaultRowHeight="14.4" x14ac:dyDescent="0.3"/>
  <cols>
    <col min="1" max="1" width="10.44140625" style="6" bestFit="1" customWidth="1"/>
    <col min="2" max="2" width="11.44140625" style="6" bestFit="1" customWidth="1"/>
    <col min="3" max="3" width="10.44140625" style="6" bestFit="1" customWidth="1"/>
    <col min="4" max="5" width="9.109375" style="7" bestFit="1" customWidth="1"/>
    <col min="6" max="6" width="9.109375" style="10" bestFit="1" customWidth="1"/>
    <col min="7" max="7" width="9.88671875" style="7" bestFit="1" customWidth="1"/>
    <col min="8" max="8" width="6.5546875" style="7" bestFit="1" customWidth="1"/>
    <col min="9" max="9" width="8.5546875" style="6" bestFit="1" customWidth="1"/>
    <col min="10" max="10" width="7.6640625" style="6" bestFit="1" customWidth="1"/>
    <col min="11" max="11" width="18.44140625" style="6" bestFit="1" customWidth="1"/>
    <col min="12" max="16384" width="9.109375" style="6"/>
  </cols>
  <sheetData>
    <row r="4" spans="1:7" x14ac:dyDescent="0.3">
      <c r="A4" s="8"/>
    </row>
    <row r="5" spans="1:7" x14ac:dyDescent="0.3">
      <c r="A5" s="6" t="s">
        <v>19</v>
      </c>
      <c r="B5" s="6" t="s">
        <v>20</v>
      </c>
      <c r="C5" s="6" t="s">
        <v>21</v>
      </c>
      <c r="D5" s="9" t="s">
        <v>1</v>
      </c>
      <c r="E5" s="7" t="s">
        <v>18</v>
      </c>
      <c r="F5" s="7" t="s">
        <v>7</v>
      </c>
      <c r="G5" s="7" t="s">
        <v>3</v>
      </c>
    </row>
    <row r="6" spans="1:7" x14ac:dyDescent="0.3">
      <c r="A6" s="7">
        <v>32.880000000000003</v>
      </c>
      <c r="B6" s="7">
        <v>30.31</v>
      </c>
      <c r="C6" s="7">
        <v>5</v>
      </c>
      <c r="D6" s="9">
        <f>Table7[[#This Row],[CPU (Unit)]]*Table6[[#This Row],[CPU]]</f>
        <v>427.44000000000005</v>
      </c>
      <c r="E6" s="7">
        <f>Table7[[#This Row],[Mem (Unit)]]*Table6[[#This Row],[Mem (GB)]]</f>
        <v>315.22399999999999</v>
      </c>
      <c r="F6" s="10">
        <f>Table7[[#This Row],[Disk (Unit)]]*Table6[[#This Row],[Disk (GB)]]</f>
        <v>390</v>
      </c>
      <c r="G6" s="7">
        <f>SUM(Table7[[#This Row],[CPU]:[Disk]])</f>
        <v>1132.664</v>
      </c>
    </row>
    <row r="7" spans="1:7" x14ac:dyDescent="0.3">
      <c r="A7" s="7">
        <v>32.880000000000003</v>
      </c>
      <c r="B7" s="7">
        <v>30.31</v>
      </c>
      <c r="C7" s="7">
        <v>5</v>
      </c>
      <c r="D7" s="9">
        <f>Table7[[#This Row],[CPU (Unit)]]*Table6[[#This Row],[CPU]]</f>
        <v>85.488000000000014</v>
      </c>
      <c r="E7" s="7">
        <f>Table7[[#This Row],[Mem (Unit)]]*Table6[[#This Row],[Mem (GB)]]</f>
        <v>394.03</v>
      </c>
      <c r="F7" s="10">
        <f>Table7[[#This Row],[Disk (Unit)]]*Table6[[#This Row],[Disk (GB)]]</f>
        <v>0</v>
      </c>
      <c r="G7" s="7">
        <f>SUM(Table7[[#This Row],[CPU]:[Disk]])</f>
        <v>479.51799999999997</v>
      </c>
    </row>
    <row r="8" spans="1:7" x14ac:dyDescent="0.3">
      <c r="A8" s="7">
        <v>32.880000000000003</v>
      </c>
      <c r="B8" s="7">
        <v>30.31</v>
      </c>
      <c r="C8" s="7">
        <v>5</v>
      </c>
      <c r="D8" s="9">
        <f>Table7[[#This Row],[CPU (Unit)]]*Table6[[#This Row],[CPU]]</f>
        <v>0</v>
      </c>
      <c r="E8" s="7">
        <f>Table7[[#This Row],[Mem (Unit)]]*Table6[[#This Row],[Mem (GB)]]</f>
        <v>0</v>
      </c>
      <c r="F8" s="10">
        <f>Table7[[#This Row],[Disk (Unit)]]*Table6[[#This Row],[Disk (GB)]]</f>
        <v>0</v>
      </c>
      <c r="G8" s="7">
        <f>SUM(Table7[[#This Row],[CPU]:[Disk]])</f>
        <v>0</v>
      </c>
    </row>
    <row r="9" spans="1:7" x14ac:dyDescent="0.3">
      <c r="A9" s="7">
        <v>32.880000000000003</v>
      </c>
      <c r="B9" s="7">
        <v>30.31</v>
      </c>
      <c r="C9" s="7">
        <v>5</v>
      </c>
      <c r="D9" s="9">
        <f>Table7[[#This Row],[CPU (Unit)]]*Table6[[#This Row],[CPU]]</f>
        <v>0</v>
      </c>
      <c r="E9" s="7">
        <f>Table7[[#This Row],[Mem (Unit)]]*Table6[[#This Row],[Mem (GB)]]</f>
        <v>0</v>
      </c>
      <c r="F9" s="10">
        <f>Table7[[#This Row],[Disk (Unit)]]*Table6[[#This Row],[Disk (GB)]]</f>
        <v>0</v>
      </c>
      <c r="G9" s="7">
        <f>SUM(Table7[[#This Row],[CPU]:[Disk]])</f>
        <v>0</v>
      </c>
    </row>
    <row r="10" spans="1:7" x14ac:dyDescent="0.3">
      <c r="A10" s="7">
        <v>32.880000000000003</v>
      </c>
      <c r="B10" s="7">
        <v>30.31</v>
      </c>
      <c r="C10" s="7">
        <v>5</v>
      </c>
      <c r="D10" s="9">
        <f>Table7[[#This Row],[CPU (Unit)]]*Table6[[#This Row],[CPU]]</f>
        <v>0</v>
      </c>
      <c r="E10" s="7">
        <f>Table7[[#This Row],[Mem (Unit)]]*Table6[[#This Row],[Mem (GB)]]</f>
        <v>0</v>
      </c>
      <c r="F10" s="10">
        <f>Table7[[#This Row],[Disk (Unit)]]*Table6[[#This Row],[Disk (GB)]]</f>
        <v>0</v>
      </c>
      <c r="G10" s="7">
        <f>SUM(Table7[[#This Row],[CPU]:[Disk]])</f>
        <v>0</v>
      </c>
    </row>
    <row r="11" spans="1:7" x14ac:dyDescent="0.3">
      <c r="A11" s="7">
        <v>32.880000000000003</v>
      </c>
      <c r="B11" s="7">
        <v>30.31</v>
      </c>
      <c r="C11" s="7">
        <v>5</v>
      </c>
      <c r="D11" s="9">
        <f>Table7[[#This Row],[CPU (Unit)]]*Table6[[#This Row],[CPU]]</f>
        <v>0</v>
      </c>
      <c r="E11" s="7">
        <f>Table7[[#This Row],[Mem (Unit)]]*Table6[[#This Row],[Mem (GB)]]</f>
        <v>0</v>
      </c>
      <c r="F11" s="10">
        <f>Table7[[#This Row],[Disk (Unit)]]*Table6[[#This Row],[Disk (GB)]]</f>
        <v>0</v>
      </c>
      <c r="G11" s="7">
        <f>SUM(Table7[[#This Row],[CPU]:[Disk]])</f>
        <v>0</v>
      </c>
    </row>
    <row r="12" spans="1:7" x14ac:dyDescent="0.3">
      <c r="A12" s="7">
        <v>32.880000000000003</v>
      </c>
      <c r="B12" s="7">
        <v>30.31</v>
      </c>
      <c r="C12" s="7">
        <v>5</v>
      </c>
      <c r="D12" s="9">
        <f>Table7[[#This Row],[CPU (Unit)]]*Table6[[#This Row],[CPU]]</f>
        <v>0</v>
      </c>
      <c r="E12" s="7">
        <f>Table7[[#This Row],[Mem (Unit)]]*Table6[[#This Row],[Mem (GB)]]</f>
        <v>0</v>
      </c>
      <c r="F12" s="10">
        <f>Table7[[#This Row],[Disk (Unit)]]*Table6[[#This Row],[Disk (GB)]]</f>
        <v>0</v>
      </c>
      <c r="G12" s="7">
        <f>SUM(Table7[[#This Row],[CPU]:[Disk]])</f>
        <v>0</v>
      </c>
    </row>
    <row r="13" spans="1:7" x14ac:dyDescent="0.3">
      <c r="A13" s="7">
        <v>32.880000000000003</v>
      </c>
      <c r="B13" s="7">
        <v>30.31</v>
      </c>
      <c r="C13" s="7">
        <v>5</v>
      </c>
      <c r="D13" s="9">
        <f>Table7[[#This Row],[CPU (Unit)]]*Table6[[#This Row],[CPU]]</f>
        <v>0</v>
      </c>
      <c r="E13" s="7">
        <f>Table7[[#This Row],[Mem (Unit)]]*Table6[[#This Row],[Mem (GB)]]</f>
        <v>0</v>
      </c>
      <c r="F13" s="10">
        <f>Table7[[#This Row],[Disk (Unit)]]*Table6[[#This Row],[Disk (GB)]]</f>
        <v>0</v>
      </c>
      <c r="G13" s="7">
        <f>SUM(Table7[[#This Row],[CPU]:[Disk]])</f>
        <v>0</v>
      </c>
    </row>
    <row r="14" spans="1:7" x14ac:dyDescent="0.3">
      <c r="A14" s="7">
        <v>32.880000000000003</v>
      </c>
      <c r="B14" s="7">
        <v>30.31</v>
      </c>
      <c r="C14" s="7">
        <v>5</v>
      </c>
      <c r="D14" s="9">
        <f>Table7[[#This Row],[CPU (Unit)]]*Table6[[#This Row],[CPU]]</f>
        <v>0</v>
      </c>
      <c r="E14" s="7">
        <f>Table7[[#This Row],[Mem (Unit)]]*Table6[[#This Row],[Mem (GB)]]</f>
        <v>0</v>
      </c>
      <c r="F14" s="10">
        <f>Table7[[#This Row],[Disk (Unit)]]*Table6[[#This Row],[Disk (GB)]]</f>
        <v>0</v>
      </c>
      <c r="G14" s="7">
        <f>SUM(Table7[[#This Row],[CPU]:[Disk]])</f>
        <v>0</v>
      </c>
    </row>
    <row r="15" spans="1:7" x14ac:dyDescent="0.3">
      <c r="A15" s="7">
        <v>32.880000000000003</v>
      </c>
      <c r="B15" s="7">
        <v>30.31</v>
      </c>
      <c r="C15" s="7">
        <v>5</v>
      </c>
      <c r="D15" s="9">
        <f>Table7[[#This Row],[CPU (Unit)]]*Table6[[#This Row],[CPU]]</f>
        <v>0</v>
      </c>
      <c r="E15" s="7">
        <f>Table7[[#This Row],[Mem (Unit)]]*Table6[[#This Row],[Mem (GB)]]</f>
        <v>0</v>
      </c>
      <c r="F15" s="10">
        <f>Table7[[#This Row],[Disk (Unit)]]*Table6[[#This Row],[Disk (GB)]]</f>
        <v>0</v>
      </c>
      <c r="G15" s="7">
        <f>SUM(Table7[[#This Row],[CPU]:[Disk]])</f>
        <v>0</v>
      </c>
    </row>
    <row r="16" spans="1:7" x14ac:dyDescent="0.3">
      <c r="A16" s="7">
        <v>32.880000000000003</v>
      </c>
      <c r="B16" s="7">
        <v>30.31</v>
      </c>
      <c r="C16" s="7">
        <v>5</v>
      </c>
      <c r="D16" s="9">
        <f>Table7[[#This Row],[CPU (Unit)]]*Table6[[#This Row],[CPU]]</f>
        <v>0</v>
      </c>
      <c r="E16" s="7">
        <f>Table7[[#This Row],[Mem (Unit)]]*Table6[[#This Row],[Mem (GB)]]</f>
        <v>0</v>
      </c>
      <c r="F16" s="10">
        <f>Table7[[#This Row],[Disk (Unit)]]*Table6[[#This Row],[Disk (GB)]]</f>
        <v>0</v>
      </c>
      <c r="G16" s="7">
        <f>SUM(Table7[[#This Row],[CPU]:[Disk]])</f>
        <v>0</v>
      </c>
    </row>
    <row r="17" spans="1:7" x14ac:dyDescent="0.3">
      <c r="A17" s="7">
        <v>32.880000000000003</v>
      </c>
      <c r="B17" s="7">
        <v>30.31</v>
      </c>
      <c r="C17" s="7">
        <v>5</v>
      </c>
      <c r="D17" s="9">
        <f>Table7[[#This Row],[CPU (Unit)]]*Table6[[#This Row],[CPU]]</f>
        <v>0</v>
      </c>
      <c r="E17" s="7">
        <f>Table7[[#This Row],[Mem (Unit)]]*Table6[[#This Row],[Mem (GB)]]</f>
        <v>0</v>
      </c>
      <c r="F17" s="10">
        <f>Table7[[#This Row],[Disk (Unit)]]*Table6[[#This Row],[Disk (GB)]]</f>
        <v>0</v>
      </c>
      <c r="G17" s="7">
        <f>SUM(Table7[[#This Row],[CPU]:[Disk]])</f>
        <v>0</v>
      </c>
    </row>
    <row r="18" spans="1:7" x14ac:dyDescent="0.3">
      <c r="A18" s="7">
        <v>32.880000000000003</v>
      </c>
      <c r="B18" s="7">
        <v>30.31</v>
      </c>
      <c r="C18" s="7">
        <v>5</v>
      </c>
      <c r="D18" s="9">
        <f>Table7[[#This Row],[CPU (Unit)]]*Table6[[#This Row],[CPU]]</f>
        <v>0</v>
      </c>
      <c r="E18" s="7">
        <f>Table7[[#This Row],[Mem (Unit)]]*Table6[[#This Row],[Mem (GB)]]</f>
        <v>0</v>
      </c>
      <c r="F18" s="10">
        <f>Table7[[#This Row],[Disk (Unit)]]*Table6[[#This Row],[Disk (GB)]]</f>
        <v>0</v>
      </c>
      <c r="G18" s="7">
        <f>SUM(Table7[[#This Row],[CPU]:[Disk]])</f>
        <v>0</v>
      </c>
    </row>
    <row r="19" spans="1:7" x14ac:dyDescent="0.3">
      <c r="A19" s="7">
        <v>32.880000000000003</v>
      </c>
      <c r="B19" s="7">
        <v>30.31</v>
      </c>
      <c r="C19" s="7">
        <v>5</v>
      </c>
      <c r="D19" s="9">
        <f>Table7[[#This Row],[CPU (Unit)]]*Table6[[#This Row],[CPU]]</f>
        <v>0</v>
      </c>
      <c r="E19" s="7">
        <f>Table7[[#This Row],[Mem (Unit)]]*Table6[[#This Row],[Mem (GB)]]</f>
        <v>0</v>
      </c>
      <c r="F19" s="10">
        <f>Table7[[#This Row],[Disk (Unit)]]*Table6[[#This Row],[Disk (GB)]]</f>
        <v>0</v>
      </c>
      <c r="G19" s="7">
        <f>SUM(Table7[[#This Row],[CPU]:[Disk]])</f>
        <v>0</v>
      </c>
    </row>
    <row r="20" spans="1:7" x14ac:dyDescent="0.3">
      <c r="A20" s="7">
        <v>32.880000000000003</v>
      </c>
      <c r="B20" s="7">
        <v>30.31</v>
      </c>
      <c r="C20" s="7">
        <v>5</v>
      </c>
      <c r="D20" s="9">
        <f>Table7[[#This Row],[CPU (Unit)]]*Table6[[#This Row],[CPU]]</f>
        <v>0</v>
      </c>
      <c r="E20" s="7">
        <f>Table7[[#This Row],[Mem (Unit)]]*Table6[[#This Row],[Mem (GB)]]</f>
        <v>0</v>
      </c>
      <c r="F20" s="10">
        <f>Table7[[#This Row],[Disk (Unit)]]*Table6[[#This Row],[Disk (GB)]]</f>
        <v>0</v>
      </c>
      <c r="G20" s="7">
        <f>SUM(Table7[[#This Row],[CPU]:[Disk]])</f>
        <v>0</v>
      </c>
    </row>
    <row r="21" spans="1:7" x14ac:dyDescent="0.3">
      <c r="A21" s="7">
        <v>32.880000000000003</v>
      </c>
      <c r="B21" s="7">
        <v>30.31</v>
      </c>
      <c r="C21" s="7">
        <v>5</v>
      </c>
      <c r="D21" s="9">
        <f>Table7[[#This Row],[CPU (Unit)]]*Table6[[#This Row],[CPU]]</f>
        <v>0</v>
      </c>
      <c r="E21" s="7">
        <f>Table7[[#This Row],[Mem (Unit)]]*Table6[[#This Row],[Mem (GB)]]</f>
        <v>0</v>
      </c>
      <c r="F21" s="10">
        <f>Table7[[#This Row],[Disk (Unit)]]*Table6[[#This Row],[Disk (GB)]]</f>
        <v>0</v>
      </c>
      <c r="G21" s="7">
        <f>SUM(Table7[[#This Row],[CPU]:[Disk]])</f>
        <v>0</v>
      </c>
    </row>
    <row r="22" spans="1:7" x14ac:dyDescent="0.3">
      <c r="A22" s="7">
        <v>32.880000000000003</v>
      </c>
      <c r="B22" s="7">
        <v>30.31</v>
      </c>
      <c r="C22" s="7">
        <v>5</v>
      </c>
      <c r="D22" s="9">
        <f>Table7[[#This Row],[CPU (Unit)]]*Table6[[#This Row],[CPU]]</f>
        <v>0</v>
      </c>
      <c r="E22" s="7">
        <f>Table7[[#This Row],[Mem (Unit)]]*Table6[[#This Row],[Mem (GB)]]</f>
        <v>0</v>
      </c>
      <c r="F22" s="10">
        <f>Table7[[#This Row],[Disk (Unit)]]*Table6[[#This Row],[Disk (GB)]]</f>
        <v>0</v>
      </c>
      <c r="G22" s="7">
        <f>SUM(Table7[[#This Row],[CPU]:[Disk]])</f>
        <v>0</v>
      </c>
    </row>
    <row r="23" spans="1:7" x14ac:dyDescent="0.3">
      <c r="A23" s="7">
        <v>32.880000000000003</v>
      </c>
      <c r="B23" s="7">
        <v>30.31</v>
      </c>
      <c r="C23" s="7">
        <v>5</v>
      </c>
      <c r="D23" s="9">
        <f>Table7[[#This Row],[CPU (Unit)]]*Table6[[#This Row],[CPU]]</f>
        <v>0</v>
      </c>
      <c r="E23" s="7">
        <f>Table7[[#This Row],[Mem (Unit)]]*Table6[[#This Row],[Mem (GB)]]</f>
        <v>0</v>
      </c>
      <c r="F23" s="10">
        <f>Table7[[#This Row],[Disk (Unit)]]*Table6[[#This Row],[Disk (GB)]]</f>
        <v>0</v>
      </c>
      <c r="G23" s="7">
        <f>SUM(Table7[[#This Row],[CPU]:[Disk]])</f>
        <v>0</v>
      </c>
    </row>
    <row r="24" spans="1:7" x14ac:dyDescent="0.3">
      <c r="A24" s="7">
        <v>32.880000000000003</v>
      </c>
      <c r="B24" s="7">
        <v>30.31</v>
      </c>
      <c r="C24" s="7">
        <v>5</v>
      </c>
      <c r="D24" s="9">
        <f>Table7[[#This Row],[CPU (Unit)]]*Table6[[#This Row],[CPU]]</f>
        <v>0</v>
      </c>
      <c r="E24" s="7">
        <f>Table7[[#This Row],[Mem (Unit)]]*Table6[[#This Row],[Mem (GB)]]</f>
        <v>0</v>
      </c>
      <c r="F24" s="10">
        <f>Table7[[#This Row],[Disk (Unit)]]*Table6[[#This Row],[Disk (GB)]]</f>
        <v>0</v>
      </c>
      <c r="G24" s="7">
        <f>SUM(Table7[[#This Row],[CPU]:[Disk]])</f>
        <v>0</v>
      </c>
    </row>
    <row r="25" spans="1:7" x14ac:dyDescent="0.3">
      <c r="A25" s="7">
        <v>32.880000000000003</v>
      </c>
      <c r="B25" s="7">
        <v>30.31</v>
      </c>
      <c r="C25" s="7">
        <v>5</v>
      </c>
      <c r="D25" s="9">
        <f>Table7[[#This Row],[CPU (Unit)]]*Table6[[#This Row],[CPU]]</f>
        <v>0</v>
      </c>
      <c r="E25" s="7">
        <f>Table7[[#This Row],[Mem (Unit)]]*Table6[[#This Row],[Mem (GB)]]</f>
        <v>0</v>
      </c>
      <c r="F25" s="10">
        <f>Table7[[#This Row],[Disk (Unit)]]*Table6[[#This Row],[Disk (GB)]]</f>
        <v>0</v>
      </c>
      <c r="G25" s="7">
        <f>SUM(Table7[[#This Row],[CPU]:[Disk]])</f>
        <v>0</v>
      </c>
    </row>
    <row r="26" spans="1:7" x14ac:dyDescent="0.3">
      <c r="A26" s="7">
        <v>32.880000000000003</v>
      </c>
      <c r="B26" s="7">
        <v>30.31</v>
      </c>
      <c r="C26" s="7">
        <v>5</v>
      </c>
      <c r="D26" s="9">
        <f>Table7[[#This Row],[CPU (Unit)]]*Table6[[#This Row],[CPU]]</f>
        <v>0</v>
      </c>
      <c r="E26" s="7">
        <f>Table7[[#This Row],[Mem (Unit)]]*Table6[[#This Row],[Mem (GB)]]</f>
        <v>0</v>
      </c>
      <c r="F26" s="10">
        <f>Table7[[#This Row],[Disk (Unit)]]*Table6[[#This Row],[Disk (GB)]]</f>
        <v>0</v>
      </c>
      <c r="G26" s="7">
        <f>SUM(Table7[[#This Row],[CPU]:[Disk]])</f>
        <v>0</v>
      </c>
    </row>
    <row r="27" spans="1:7" x14ac:dyDescent="0.3">
      <c r="A27" s="7">
        <v>32.880000000000003</v>
      </c>
      <c r="B27" s="7">
        <v>30.31</v>
      </c>
      <c r="C27" s="7">
        <v>5</v>
      </c>
      <c r="D27" s="9">
        <f>Table7[[#This Row],[CPU (Unit)]]*Table6[[#This Row],[CPU]]</f>
        <v>0</v>
      </c>
      <c r="E27" s="7">
        <f>Table7[[#This Row],[Mem (Unit)]]*Table6[[#This Row],[Mem (GB)]]</f>
        <v>0</v>
      </c>
      <c r="F27" s="10">
        <f>Table7[[#This Row],[Disk (Unit)]]*Table6[[#This Row],[Disk (GB)]]</f>
        <v>0</v>
      </c>
      <c r="G27" s="7">
        <f>SUM(Table7[[#This Row],[CPU]:[Disk]])</f>
        <v>0</v>
      </c>
    </row>
    <row r="28" spans="1:7" x14ac:dyDescent="0.3">
      <c r="A28" s="7">
        <v>32.880000000000003</v>
      </c>
      <c r="B28" s="7">
        <v>30.31</v>
      </c>
      <c r="C28" s="7">
        <v>5</v>
      </c>
      <c r="D28" s="9">
        <f>Table7[[#This Row],[CPU (Unit)]]*Table6[[#This Row],[CPU]]</f>
        <v>0</v>
      </c>
      <c r="E28" s="7">
        <f>Table7[[#This Row],[Mem (Unit)]]*Table6[[#This Row],[Mem (GB)]]</f>
        <v>0</v>
      </c>
      <c r="F28" s="10">
        <f>Table7[[#This Row],[Disk (Unit)]]*Table6[[#This Row],[Disk (GB)]]</f>
        <v>0</v>
      </c>
      <c r="G28" s="7">
        <f>SUM(Table7[[#This Row],[CPU]:[Disk]])</f>
        <v>0</v>
      </c>
    </row>
    <row r="29" spans="1:7" x14ac:dyDescent="0.3">
      <c r="A29" s="7">
        <v>32.880000000000003</v>
      </c>
      <c r="B29" s="7">
        <v>30.31</v>
      </c>
      <c r="C29" s="7">
        <v>5</v>
      </c>
      <c r="D29" s="9">
        <f>Table7[[#This Row],[CPU (Unit)]]*Table6[[#This Row],[CPU]]</f>
        <v>0</v>
      </c>
      <c r="E29" s="7">
        <f>Table7[[#This Row],[Mem (Unit)]]*Table6[[#This Row],[Mem (GB)]]</f>
        <v>0</v>
      </c>
      <c r="F29" s="10">
        <f>Table7[[#This Row],[Disk (Unit)]]*Table6[[#This Row],[Disk (GB)]]</f>
        <v>0</v>
      </c>
      <c r="G29" s="7">
        <f>SUM(Table7[[#This Row],[CPU]:[Disk]])</f>
        <v>0</v>
      </c>
    </row>
    <row r="30" spans="1:7" x14ac:dyDescent="0.3">
      <c r="A30" s="7">
        <v>32.880000000000003</v>
      </c>
      <c r="B30" s="7">
        <v>30.31</v>
      </c>
      <c r="C30" s="7">
        <v>5</v>
      </c>
      <c r="D30" s="9">
        <f>Table7[[#This Row],[CPU (Unit)]]*Table6[[#This Row],[CPU]]</f>
        <v>0</v>
      </c>
      <c r="E30" s="7">
        <f>Table7[[#This Row],[Mem (Unit)]]*Table6[[#This Row],[Mem (GB)]]</f>
        <v>0</v>
      </c>
      <c r="F30" s="10">
        <f>Table7[[#This Row],[Disk (Unit)]]*Table6[[#This Row],[Disk (GB)]]</f>
        <v>0</v>
      </c>
      <c r="G30" s="7">
        <f>SUM(Table7[[#This Row],[CPU]:[Disk]])</f>
        <v>0</v>
      </c>
    </row>
    <row r="31" spans="1:7" x14ac:dyDescent="0.3">
      <c r="A31" s="7">
        <v>32.880000000000003</v>
      </c>
      <c r="B31" s="7">
        <v>30.31</v>
      </c>
      <c r="C31" s="7">
        <v>5</v>
      </c>
      <c r="D31" s="9">
        <f>Table7[[#This Row],[CPU (Unit)]]*Table6[[#This Row],[CPU]]</f>
        <v>0</v>
      </c>
      <c r="E31" s="7">
        <f>Table7[[#This Row],[Mem (Unit)]]*Table6[[#This Row],[Mem (GB)]]</f>
        <v>0</v>
      </c>
      <c r="F31" s="10">
        <f>Table7[[#This Row],[Disk (Unit)]]*Table6[[#This Row],[Disk (GB)]]</f>
        <v>0</v>
      </c>
      <c r="G31" s="7">
        <f>SUM(Table7[[#This Row],[CPU]:[Disk]])</f>
        <v>0</v>
      </c>
    </row>
    <row r="32" spans="1:7" x14ac:dyDescent="0.3">
      <c r="A32" s="7">
        <v>32.880000000000003</v>
      </c>
      <c r="B32" s="7">
        <v>30.31</v>
      </c>
      <c r="C32" s="7">
        <v>5</v>
      </c>
      <c r="D32" s="9">
        <f>Table7[[#This Row],[CPU (Unit)]]*Table6[[#This Row],[CPU]]</f>
        <v>0</v>
      </c>
      <c r="E32" s="7">
        <f>Table7[[#This Row],[Mem (Unit)]]*Table6[[#This Row],[Mem (GB)]]</f>
        <v>0</v>
      </c>
      <c r="F32" s="10">
        <f>Table7[[#This Row],[Disk (Unit)]]*Table6[[#This Row],[Disk (GB)]]</f>
        <v>0</v>
      </c>
      <c r="G32" s="7">
        <f>SUM(Table7[[#This Row],[CPU]:[Disk]])</f>
        <v>0</v>
      </c>
    </row>
    <row r="33" spans="1:8" x14ac:dyDescent="0.3">
      <c r="A33" s="7">
        <v>32.880000000000003</v>
      </c>
      <c r="B33" s="7">
        <v>30.31</v>
      </c>
      <c r="C33" s="7">
        <v>5</v>
      </c>
      <c r="D33" s="9">
        <f>Table7[[#This Row],[CPU (Unit)]]*Table6[[#This Row],[CPU]]</f>
        <v>0</v>
      </c>
      <c r="E33" s="7">
        <f>Table7[[#This Row],[Mem (Unit)]]*Table6[[#This Row],[Mem (GB)]]</f>
        <v>0</v>
      </c>
      <c r="F33" s="10">
        <f>Table7[[#This Row],[Disk (Unit)]]*Table6[[#This Row],[Disk (GB)]]</f>
        <v>0</v>
      </c>
      <c r="G33" s="7">
        <f>SUM(Table7[[#This Row],[CPU]:[Disk]])</f>
        <v>0</v>
      </c>
    </row>
    <row r="34" spans="1:8" x14ac:dyDescent="0.3">
      <c r="A34" s="7">
        <v>32.880000000000003</v>
      </c>
      <c r="B34" s="7">
        <v>30.31</v>
      </c>
      <c r="C34" s="7">
        <v>5</v>
      </c>
      <c r="D34" s="9">
        <f>Table7[[#This Row],[CPU (Unit)]]*Table6[[#This Row],[CPU]]</f>
        <v>0</v>
      </c>
      <c r="E34" s="7">
        <f>Table7[[#This Row],[Mem (Unit)]]*Table6[[#This Row],[Mem (GB)]]</f>
        <v>0</v>
      </c>
      <c r="F34" s="10">
        <f>Table7[[#This Row],[Disk (Unit)]]*Table6[[#This Row],[Disk (GB)]]</f>
        <v>0</v>
      </c>
      <c r="G34" s="7">
        <f>SUM(Table7[[#This Row],[CPU]:[Disk]])</f>
        <v>0</v>
      </c>
      <c r="H34" s="6"/>
    </row>
    <row r="35" spans="1:8" x14ac:dyDescent="0.3">
      <c r="A35" s="7">
        <v>32.880000000000003</v>
      </c>
      <c r="B35" s="7">
        <v>30.31</v>
      </c>
      <c r="C35" s="7">
        <v>5</v>
      </c>
      <c r="D35" s="9">
        <f>Table7[[#This Row],[CPU (Unit)]]*Table6[[#This Row],[CPU]]</f>
        <v>0</v>
      </c>
      <c r="E35" s="7">
        <f>Table7[[#This Row],[Mem (Unit)]]*Table6[[#This Row],[Mem (GB)]]</f>
        <v>0</v>
      </c>
      <c r="F35" s="10">
        <f>Table7[[#This Row],[Disk (Unit)]]*Table6[[#This Row],[Disk (GB)]]</f>
        <v>0</v>
      </c>
      <c r="G35" s="7">
        <f>SUM(Table7[[#This Row],[CPU]:[Disk]])</f>
        <v>0</v>
      </c>
      <c r="H35" s="6"/>
    </row>
    <row r="36" spans="1:8" x14ac:dyDescent="0.3">
      <c r="A36" s="7">
        <v>32.880000000000003</v>
      </c>
      <c r="B36" s="7">
        <v>30.31</v>
      </c>
      <c r="C36" s="7">
        <v>5</v>
      </c>
      <c r="D36" s="9">
        <f>Table7[[#This Row],[CPU (Unit)]]*Table6[[#This Row],[CPU]]</f>
        <v>0</v>
      </c>
      <c r="E36" s="7">
        <f>Table7[[#This Row],[Mem (Unit)]]*Table6[[#This Row],[Mem (GB)]]</f>
        <v>0</v>
      </c>
      <c r="F36" s="10" t="e">
        <f>Table7[[#This Row],[Disk (Unit)]]*Table6[[#This Row],[Disk (GB)]]</f>
        <v>#VALUE!</v>
      </c>
      <c r="G36" s="7" t="e">
        <f>SUM(Table7[[#This Row],[CPU]:[Disk]])</f>
        <v>#VALUE!</v>
      </c>
      <c r="H36" s="6"/>
    </row>
    <row r="37" spans="1:8" x14ac:dyDescent="0.3">
      <c r="A37" s="7"/>
      <c r="B37" s="7"/>
      <c r="C37" s="7"/>
      <c r="E37" s="10"/>
      <c r="F37" s="7"/>
      <c r="H37" s="6"/>
    </row>
    <row r="38" spans="1:8" x14ac:dyDescent="0.3">
      <c r="A38" s="7"/>
      <c r="B38" s="7"/>
      <c r="C38" s="7"/>
      <c r="E38" s="10"/>
      <c r="F38" s="7"/>
      <c r="H38" s="6"/>
    </row>
    <row r="39" spans="1:8" x14ac:dyDescent="0.3">
      <c r="A39" s="7"/>
      <c r="B39" s="7"/>
      <c r="C39" s="7"/>
      <c r="E39" s="10"/>
      <c r="F39" s="7"/>
      <c r="H39" s="6"/>
    </row>
    <row r="40" spans="1:8" x14ac:dyDescent="0.3">
      <c r="A40" s="7"/>
      <c r="B40" s="7"/>
      <c r="C40" s="7"/>
      <c r="E40" s="10"/>
      <c r="F40" s="7"/>
      <c r="H40" s="6"/>
    </row>
    <row r="41" spans="1:8" x14ac:dyDescent="0.3">
      <c r="A41" s="7"/>
      <c r="B41" s="7"/>
      <c r="C41" s="7"/>
      <c r="E41" s="10"/>
      <c r="F41" s="7"/>
      <c r="H41" s="6"/>
    </row>
    <row r="42" spans="1:8" x14ac:dyDescent="0.3">
      <c r="A42" s="7"/>
      <c r="B42" s="7"/>
      <c r="C42" s="7"/>
      <c r="E42" s="10"/>
      <c r="F42" s="7"/>
      <c r="H42" s="6"/>
    </row>
    <row r="43" spans="1:8" x14ac:dyDescent="0.3">
      <c r="A43" s="7"/>
      <c r="B43" s="7"/>
      <c r="C43" s="7"/>
      <c r="E43" s="10"/>
      <c r="F43" s="7"/>
      <c r="H43" s="6"/>
    </row>
    <row r="44" spans="1:8" x14ac:dyDescent="0.3">
      <c r="A44" s="7"/>
      <c r="B44" s="7"/>
      <c r="C44" s="7"/>
      <c r="E44" s="10"/>
      <c r="F44" s="7"/>
      <c r="H44" s="6"/>
    </row>
    <row r="45" spans="1:8" x14ac:dyDescent="0.3">
      <c r="A45" s="7"/>
      <c r="B45" s="7"/>
      <c r="C45" s="7"/>
      <c r="E45" s="10"/>
      <c r="F45" s="7"/>
      <c r="H45" s="6"/>
    </row>
    <row r="46" spans="1:8" x14ac:dyDescent="0.3">
      <c r="A46" s="7"/>
      <c r="B46" s="7"/>
      <c r="C46" s="7"/>
      <c r="E46" s="10"/>
      <c r="F46" s="7"/>
      <c r="H46" s="6"/>
    </row>
    <row r="47" spans="1:8" x14ac:dyDescent="0.3">
      <c r="A47" s="7"/>
      <c r="B47" s="7"/>
      <c r="C47" s="7"/>
      <c r="E47" s="10"/>
      <c r="F47" s="7"/>
      <c r="H47" s="6"/>
    </row>
    <row r="48" spans="1:8" x14ac:dyDescent="0.3">
      <c r="A48" s="7"/>
      <c r="B48" s="7"/>
      <c r="C48" s="7"/>
      <c r="E48" s="10"/>
      <c r="F48" s="7"/>
    </row>
    <row r="49" spans="1:6" x14ac:dyDescent="0.3">
      <c r="A49" s="7"/>
      <c r="B49" s="7"/>
      <c r="C49" s="7"/>
      <c r="E49" s="10"/>
      <c r="F49" s="7"/>
    </row>
    <row r="50" spans="1:6" x14ac:dyDescent="0.3">
      <c r="A50" s="7"/>
      <c r="B50" s="7"/>
      <c r="C50" s="7"/>
      <c r="E50" s="10"/>
      <c r="F50" s="7"/>
    </row>
  </sheetData>
  <pageMargins left="0.7" right="0.7" top="0.75" bottom="0.75" header="0.3" footer="0.3"/>
  <pageSetup orientation="portrait" r:id="rId1"/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1" tint="0.249977111117893"/>
    <pageSetUpPr fitToPage="1"/>
  </sheetPr>
  <dimension ref="A3:F39"/>
  <sheetViews>
    <sheetView workbookViewId="0">
      <pane ySplit="5" topLeftCell="A6" activePane="bottomLeft" state="frozen"/>
      <selection pane="bottomLeft" activeCell="F14" sqref="F14"/>
    </sheetView>
  </sheetViews>
  <sheetFormatPr defaultColWidth="21" defaultRowHeight="14.4" x14ac:dyDescent="0.3"/>
  <cols>
    <col min="1" max="1" width="18.109375" style="11" bestFit="1" customWidth="1"/>
    <col min="2" max="2" width="10.109375" style="11" bestFit="1" customWidth="1"/>
    <col min="3" max="3" width="11" style="11" bestFit="1" customWidth="1"/>
    <col min="4" max="4" width="23" style="11" bestFit="1" customWidth="1"/>
    <col min="5" max="5" width="10.109375" style="11" bestFit="1" customWidth="1"/>
    <col min="6" max="6" width="11.109375" style="12" bestFit="1" customWidth="1"/>
    <col min="7" max="7" width="11.88671875" style="11" bestFit="1" customWidth="1"/>
    <col min="8" max="16384" width="21" style="11"/>
  </cols>
  <sheetData>
    <row r="3" spans="1:6" x14ac:dyDescent="0.3">
      <c r="A3" s="5"/>
    </row>
    <row r="4" spans="1:6" x14ac:dyDescent="0.3">
      <c r="A4" s="13"/>
      <c r="B4" s="3"/>
      <c r="C4" s="3"/>
      <c r="D4" s="5"/>
      <c r="E4" s="3"/>
    </row>
    <row r="5" spans="1:6" x14ac:dyDescent="0.3">
      <c r="A5" s="14" t="s">
        <v>0</v>
      </c>
      <c r="B5" s="3" t="s">
        <v>23</v>
      </c>
      <c r="C5" s="3"/>
      <c r="F5" s="11"/>
    </row>
    <row r="6" spans="1:6" x14ac:dyDescent="0.3">
      <c r="A6" s="4" t="str">
        <f>Request!A5</f>
        <v>Chicago (IL)</v>
      </c>
      <c r="B6" s="2">
        <f>Table7[[#This Row],[Total]]</f>
        <v>1132.664</v>
      </c>
      <c r="C6" s="2"/>
      <c r="D6" s="3" t="s">
        <v>24</v>
      </c>
      <c r="E6" s="3">
        <f>Table1[[#Totals],[Datacenter]]</f>
        <v>0</v>
      </c>
      <c r="F6" s="11"/>
    </row>
    <row r="7" spans="1:6" x14ac:dyDescent="0.3">
      <c r="A7" s="4" t="str">
        <f>Request!A6</f>
        <v>Des Moines (IA)</v>
      </c>
      <c r="B7" s="2">
        <f>Table7[[#This Row],[Total]]</f>
        <v>479.51799999999997</v>
      </c>
      <c r="C7" s="2"/>
      <c r="D7" s="3" t="s">
        <v>34</v>
      </c>
      <c r="E7" s="2">
        <v>1326.63</v>
      </c>
    </row>
    <row r="8" spans="1:6" x14ac:dyDescent="0.3">
      <c r="A8" s="4">
        <f>Request!A7</f>
        <v>0</v>
      </c>
      <c r="B8" s="2">
        <f>Table7[[#This Row],[Total]]</f>
        <v>0</v>
      </c>
      <c r="C8" s="2"/>
      <c r="D8" s="3" t="s">
        <v>35</v>
      </c>
      <c r="E8" s="2">
        <f>E7*E6</f>
        <v>0</v>
      </c>
    </row>
    <row r="9" spans="1:6" x14ac:dyDescent="0.3">
      <c r="A9" s="4">
        <f>Request!A8</f>
        <v>0</v>
      </c>
      <c r="B9" s="2">
        <f>Table7[[#This Row],[Total]]</f>
        <v>0</v>
      </c>
      <c r="C9" s="2"/>
      <c r="D9" s="11" t="s">
        <v>25</v>
      </c>
      <c r="E9" s="12">
        <f>Table3[[#Totals],[Cost]]</f>
        <v>1612.182</v>
      </c>
      <c r="F9" s="11"/>
    </row>
    <row r="10" spans="1:6" ht="15" thickBot="1" x14ac:dyDescent="0.35">
      <c r="A10" s="4">
        <f>Request!A9</f>
        <v>0</v>
      </c>
      <c r="B10" s="2">
        <f>Table7[[#This Row],[Total]]</f>
        <v>0</v>
      </c>
      <c r="C10" s="2"/>
      <c r="D10" s="17" t="s">
        <v>5</v>
      </c>
      <c r="E10" s="18">
        <f>SUM(E8:E9)</f>
        <v>1612.182</v>
      </c>
      <c r="F10" s="11"/>
    </row>
    <row r="11" spans="1:6" x14ac:dyDescent="0.3">
      <c r="A11" s="4">
        <f>Request!A10</f>
        <v>0</v>
      </c>
      <c r="B11" s="2">
        <f>Table7[[#This Row],[Total]]</f>
        <v>0</v>
      </c>
      <c r="C11" s="2"/>
      <c r="F11" s="2"/>
    </row>
    <row r="12" spans="1:6" x14ac:dyDescent="0.3">
      <c r="A12" s="4">
        <f>Request!A11</f>
        <v>0</v>
      </c>
      <c r="B12" s="2">
        <f>Table7[[#This Row],[Total]]</f>
        <v>0</v>
      </c>
      <c r="C12" s="2"/>
      <c r="D12" s="21" t="s">
        <v>28</v>
      </c>
      <c r="E12" s="20"/>
      <c r="F12" s="2"/>
    </row>
    <row r="13" spans="1:6" x14ac:dyDescent="0.3">
      <c r="A13" s="4">
        <f>Request!A12</f>
        <v>0</v>
      </c>
      <c r="B13" s="2">
        <f>Table7[[#This Row],[Total]]</f>
        <v>0</v>
      </c>
      <c r="C13" s="2"/>
      <c r="D13" s="11" t="s">
        <v>26</v>
      </c>
      <c r="E13" s="22">
        <f>Table6[[#Totals],[CPU]]</f>
        <v>15.6</v>
      </c>
      <c r="F13" s="2"/>
    </row>
    <row r="14" spans="1:6" x14ac:dyDescent="0.3">
      <c r="A14" s="4">
        <f>Request!A13</f>
        <v>0</v>
      </c>
      <c r="B14" s="2">
        <f>Table7[[#This Row],[Total]]</f>
        <v>0</v>
      </c>
      <c r="C14" s="2"/>
      <c r="D14" s="11" t="s">
        <v>29</v>
      </c>
      <c r="E14" s="22">
        <f>Table6[[#Totals],[Mem (GB)]]</f>
        <v>23.4</v>
      </c>
      <c r="F14" s="2"/>
    </row>
    <row r="15" spans="1:6" x14ac:dyDescent="0.3">
      <c r="A15" s="4">
        <f>Request!A14</f>
        <v>0</v>
      </c>
      <c r="B15" s="2">
        <f>Table7[[#This Row],[Total]]</f>
        <v>0</v>
      </c>
      <c r="C15" s="2"/>
      <c r="D15" s="11" t="s">
        <v>27</v>
      </c>
      <c r="E15" s="23">
        <f>Table1[[#Totals],[Total Disk (GB) + vSwap]]/1024</f>
        <v>0.26171875</v>
      </c>
    </row>
    <row r="16" spans="1:6" x14ac:dyDescent="0.3">
      <c r="A16" s="4">
        <f>Request!A15</f>
        <v>0</v>
      </c>
      <c r="B16" s="2">
        <f>Table7[[#This Row],[Total]]</f>
        <v>0</v>
      </c>
      <c r="C16" s="2"/>
    </row>
    <row r="17" spans="1:3" x14ac:dyDescent="0.3">
      <c r="A17" s="4">
        <f>Request!A16</f>
        <v>0</v>
      </c>
      <c r="B17" s="2">
        <f>Table7[[#This Row],[Total]]</f>
        <v>0</v>
      </c>
      <c r="C17" s="2"/>
    </row>
    <row r="18" spans="1:3" x14ac:dyDescent="0.3">
      <c r="A18" s="4">
        <f>Request!A17</f>
        <v>0</v>
      </c>
      <c r="B18" s="2">
        <f>Table7[[#This Row],[Total]]</f>
        <v>0</v>
      </c>
      <c r="C18" s="2"/>
    </row>
    <row r="19" spans="1:3" x14ac:dyDescent="0.3">
      <c r="A19" s="4">
        <f>Request!A18</f>
        <v>0</v>
      </c>
      <c r="B19" s="2">
        <f>Table7[[#This Row],[Total]]</f>
        <v>0</v>
      </c>
      <c r="C19" s="2"/>
    </row>
    <row r="20" spans="1:3" x14ac:dyDescent="0.3">
      <c r="A20" s="4">
        <f>Request!A19</f>
        <v>0</v>
      </c>
      <c r="B20" s="2">
        <f>Table7[[#This Row],[Total]]</f>
        <v>0</v>
      </c>
      <c r="C20" s="2"/>
    </row>
    <row r="21" spans="1:3" x14ac:dyDescent="0.3">
      <c r="A21" s="4">
        <f>Request!A20</f>
        <v>0</v>
      </c>
      <c r="B21" s="2">
        <f>Table7[[#This Row],[Total]]</f>
        <v>0</v>
      </c>
      <c r="C21" s="2"/>
    </row>
    <row r="22" spans="1:3" x14ac:dyDescent="0.3">
      <c r="A22" s="4">
        <f>Request!A21</f>
        <v>0</v>
      </c>
      <c r="B22" s="2">
        <f>Table7[[#This Row],[Total]]</f>
        <v>0</v>
      </c>
      <c r="C22" s="2"/>
    </row>
    <row r="23" spans="1:3" x14ac:dyDescent="0.3">
      <c r="A23" s="4">
        <f>Request!A22</f>
        <v>0</v>
      </c>
      <c r="B23" s="2">
        <f>Table7[[#This Row],[Total]]</f>
        <v>0</v>
      </c>
      <c r="C23" s="2"/>
    </row>
    <row r="24" spans="1:3" x14ac:dyDescent="0.3">
      <c r="A24" s="4">
        <f>Request!A23</f>
        <v>0</v>
      </c>
      <c r="B24" s="2">
        <f>Table7[[#This Row],[Total]]</f>
        <v>0</v>
      </c>
      <c r="C24" s="2"/>
    </row>
    <row r="25" spans="1:3" x14ac:dyDescent="0.3">
      <c r="A25" s="4">
        <f>Request!A24</f>
        <v>0</v>
      </c>
      <c r="B25" s="2">
        <f>Table7[[#This Row],[Total]]</f>
        <v>0</v>
      </c>
      <c r="C25" s="2"/>
    </row>
    <row r="26" spans="1:3" x14ac:dyDescent="0.3">
      <c r="A26" s="15">
        <f>Request!A25</f>
        <v>0</v>
      </c>
      <c r="B26" s="2">
        <f>Table7[[#This Row],[Total]]</f>
        <v>0</v>
      </c>
      <c r="C26" s="2"/>
    </row>
    <row r="27" spans="1:3" x14ac:dyDescent="0.3">
      <c r="A27" s="15">
        <f>Request!A26</f>
        <v>0</v>
      </c>
      <c r="B27" s="2">
        <f>Table7[[#This Row],[Total]]</f>
        <v>0</v>
      </c>
      <c r="C27" s="2"/>
    </row>
    <row r="28" spans="1:3" x14ac:dyDescent="0.3">
      <c r="A28" s="15">
        <f>Request!A27</f>
        <v>0</v>
      </c>
      <c r="B28" s="2">
        <f>Table7[[#This Row],[Total]]</f>
        <v>0</v>
      </c>
      <c r="C28" s="2"/>
    </row>
    <row r="29" spans="1:3" x14ac:dyDescent="0.3">
      <c r="A29" s="15">
        <f>Request!A28</f>
        <v>0</v>
      </c>
      <c r="B29" s="2">
        <f>Table7[[#This Row],[Total]]</f>
        <v>0</v>
      </c>
      <c r="C29" s="2"/>
    </row>
    <row r="30" spans="1:3" x14ac:dyDescent="0.3">
      <c r="A30" s="15">
        <f>Request!A29</f>
        <v>0</v>
      </c>
      <c r="B30" s="2">
        <f>Table7[[#This Row],[Total]]</f>
        <v>0</v>
      </c>
      <c r="C30" s="2"/>
    </row>
    <row r="31" spans="1:3" x14ac:dyDescent="0.3">
      <c r="A31" s="15">
        <f>Request!A30</f>
        <v>0</v>
      </c>
      <c r="B31" s="2">
        <f>Table7[[#This Row],[Total]]</f>
        <v>0</v>
      </c>
      <c r="C31" s="2"/>
    </row>
    <row r="32" spans="1:3" x14ac:dyDescent="0.3">
      <c r="A32" s="15">
        <f>Request!A31</f>
        <v>0</v>
      </c>
      <c r="B32" s="2">
        <f>Table7[[#This Row],[Total]]</f>
        <v>0</v>
      </c>
      <c r="C32" s="2"/>
    </row>
    <row r="33" spans="1:3" x14ac:dyDescent="0.3">
      <c r="A33" s="15">
        <f>Request!A32</f>
        <v>0</v>
      </c>
      <c r="B33" s="2">
        <f>Table7[[#This Row],[Total]]</f>
        <v>0</v>
      </c>
      <c r="C33" s="2"/>
    </row>
    <row r="34" spans="1:3" x14ac:dyDescent="0.3">
      <c r="A34" s="15">
        <f>Request!A33</f>
        <v>0</v>
      </c>
      <c r="B34" s="2">
        <f>Table7[[#This Row],[Total]]</f>
        <v>0</v>
      </c>
      <c r="C34" s="2"/>
    </row>
    <row r="35" spans="1:3" x14ac:dyDescent="0.3">
      <c r="A35" s="15">
        <f>Request!A34</f>
        <v>0</v>
      </c>
      <c r="B35" s="2">
        <f>Table7[[#This Row],[Total]]</f>
        <v>0</v>
      </c>
      <c r="C35" s="2"/>
    </row>
    <row r="36" spans="1:3" x14ac:dyDescent="0.3">
      <c r="A36" s="13" t="s">
        <v>4</v>
      </c>
      <c r="B36" s="16">
        <f>SUBTOTAL(109,Table3[Cost])</f>
        <v>1612.182</v>
      </c>
      <c r="C36" s="16"/>
    </row>
    <row r="37" spans="1:3" x14ac:dyDescent="0.3">
      <c r="A37" s="15"/>
      <c r="B37" s="2"/>
      <c r="C37" s="2"/>
    </row>
    <row r="38" spans="1:3" x14ac:dyDescent="0.3">
      <c r="A38" s="15"/>
      <c r="B38" s="2"/>
      <c r="C38" s="2"/>
    </row>
    <row r="39" spans="1:3" x14ac:dyDescent="0.3">
      <c r="A39" s="15"/>
      <c r="B39" s="2"/>
      <c r="C39" s="2"/>
    </row>
  </sheetData>
  <pageMargins left="0.7" right="0.7" top="0.75" bottom="0.75" header="0.3" footer="0.3"/>
  <pageSetup orientation="landscape" r:id="rId1"/>
  <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EB9C82-A77B-470C-A522-04D9FA37BA21}">
  <dimension ref="A1:E37"/>
  <sheetViews>
    <sheetView topLeftCell="A13" workbookViewId="0">
      <selection activeCell="C37" sqref="C37"/>
    </sheetView>
  </sheetViews>
  <sheetFormatPr defaultRowHeight="14.4" x14ac:dyDescent="0.3"/>
  <cols>
    <col min="1" max="1" width="24.109375" bestFit="1" customWidth="1"/>
    <col min="2" max="2" width="16.109375" bestFit="1" customWidth="1"/>
    <col min="3" max="3" width="27.6640625" bestFit="1" customWidth="1"/>
    <col min="5" max="5" width="16.77734375" bestFit="1" customWidth="1"/>
  </cols>
  <sheetData>
    <row r="1" spans="1:5" x14ac:dyDescent="0.3">
      <c r="A1" t="s">
        <v>38</v>
      </c>
      <c r="C1" t="s">
        <v>70</v>
      </c>
      <c r="E1" t="s">
        <v>33</v>
      </c>
    </row>
    <row r="2" spans="1:5" x14ac:dyDescent="0.3">
      <c r="A2" t="s">
        <v>39</v>
      </c>
      <c r="C2" t="s">
        <v>95</v>
      </c>
      <c r="E2" t="s">
        <v>127</v>
      </c>
    </row>
    <row r="3" spans="1:5" x14ac:dyDescent="0.3">
      <c r="A3" t="s">
        <v>40</v>
      </c>
      <c r="C3" t="s">
        <v>96</v>
      </c>
      <c r="E3" t="s">
        <v>126</v>
      </c>
    </row>
    <row r="4" spans="1:5" x14ac:dyDescent="0.3">
      <c r="A4" t="s">
        <v>41</v>
      </c>
      <c r="C4" t="s">
        <v>100</v>
      </c>
      <c r="E4" t="s">
        <v>130</v>
      </c>
    </row>
    <row r="5" spans="1:5" x14ac:dyDescent="0.3">
      <c r="A5" t="s">
        <v>42</v>
      </c>
      <c r="C5" t="s">
        <v>99</v>
      </c>
      <c r="E5" t="s">
        <v>131</v>
      </c>
    </row>
    <row r="6" spans="1:5" x14ac:dyDescent="0.3">
      <c r="A6" t="s">
        <v>43</v>
      </c>
      <c r="C6" t="s">
        <v>90</v>
      </c>
      <c r="E6" t="s">
        <v>122</v>
      </c>
    </row>
    <row r="7" spans="1:5" x14ac:dyDescent="0.3">
      <c r="A7" t="s">
        <v>44</v>
      </c>
      <c r="C7" t="s">
        <v>102</v>
      </c>
      <c r="E7" t="s">
        <v>133</v>
      </c>
    </row>
    <row r="8" spans="1:5" x14ac:dyDescent="0.3">
      <c r="A8" t="s">
        <v>45</v>
      </c>
      <c r="C8" t="s">
        <v>87</v>
      </c>
      <c r="E8" t="s">
        <v>119</v>
      </c>
    </row>
    <row r="9" spans="1:5" x14ac:dyDescent="0.3">
      <c r="A9" t="s">
        <v>46</v>
      </c>
      <c r="C9" t="s">
        <v>101</v>
      </c>
      <c r="E9" t="s">
        <v>132</v>
      </c>
    </row>
    <row r="10" spans="1:5" x14ac:dyDescent="0.3">
      <c r="A10" t="s">
        <v>47</v>
      </c>
      <c r="C10" t="s">
        <v>73</v>
      </c>
      <c r="E10" t="s">
        <v>129</v>
      </c>
    </row>
    <row r="11" spans="1:5" x14ac:dyDescent="0.3">
      <c r="A11" t="s">
        <v>48</v>
      </c>
      <c r="C11" t="s">
        <v>75</v>
      </c>
      <c r="E11" t="s">
        <v>134</v>
      </c>
    </row>
    <row r="12" spans="1:5" x14ac:dyDescent="0.3">
      <c r="A12" t="s">
        <v>49</v>
      </c>
      <c r="C12" t="s">
        <v>74</v>
      </c>
      <c r="E12" t="s">
        <v>135</v>
      </c>
    </row>
    <row r="13" spans="1:5" x14ac:dyDescent="0.3">
      <c r="A13" t="s">
        <v>50</v>
      </c>
      <c r="C13" t="s">
        <v>72</v>
      </c>
      <c r="E13" t="s">
        <v>128</v>
      </c>
    </row>
    <row r="14" spans="1:5" x14ac:dyDescent="0.3">
      <c r="A14" t="s">
        <v>51</v>
      </c>
      <c r="C14" t="s">
        <v>77</v>
      </c>
      <c r="E14" t="s">
        <v>120</v>
      </c>
    </row>
    <row r="15" spans="1:5" x14ac:dyDescent="0.3">
      <c r="A15" t="s">
        <v>52</v>
      </c>
      <c r="C15" t="s">
        <v>76</v>
      </c>
      <c r="E15" t="s">
        <v>116</v>
      </c>
    </row>
    <row r="16" spans="1:5" x14ac:dyDescent="0.3">
      <c r="A16" t="s">
        <v>53</v>
      </c>
      <c r="C16" t="s">
        <v>98</v>
      </c>
      <c r="E16" t="s">
        <v>137</v>
      </c>
    </row>
    <row r="17" spans="1:5" x14ac:dyDescent="0.3">
      <c r="A17" t="s">
        <v>54</v>
      </c>
      <c r="C17" t="s">
        <v>104</v>
      </c>
      <c r="E17" t="s">
        <v>125</v>
      </c>
    </row>
    <row r="18" spans="1:5" x14ac:dyDescent="0.3">
      <c r="A18" t="s">
        <v>55</v>
      </c>
      <c r="C18" t="s">
        <v>103</v>
      </c>
      <c r="E18" t="s">
        <v>123</v>
      </c>
    </row>
    <row r="19" spans="1:5" x14ac:dyDescent="0.3">
      <c r="A19" t="s">
        <v>56</v>
      </c>
      <c r="C19" t="s">
        <v>97</v>
      </c>
      <c r="E19" t="s">
        <v>118</v>
      </c>
    </row>
    <row r="20" spans="1:5" x14ac:dyDescent="0.3">
      <c r="A20" t="s">
        <v>57</v>
      </c>
      <c r="C20" t="s">
        <v>88</v>
      </c>
      <c r="E20" t="s">
        <v>117</v>
      </c>
    </row>
    <row r="21" spans="1:5" x14ac:dyDescent="0.3">
      <c r="A21" t="s">
        <v>58</v>
      </c>
      <c r="C21" t="s">
        <v>105</v>
      </c>
      <c r="E21" t="s">
        <v>114</v>
      </c>
    </row>
    <row r="22" spans="1:5" x14ac:dyDescent="0.3">
      <c r="C22" t="s">
        <v>92</v>
      </c>
      <c r="E22" t="s">
        <v>115</v>
      </c>
    </row>
    <row r="23" spans="1:5" x14ac:dyDescent="0.3">
      <c r="C23" t="s">
        <v>91</v>
      </c>
      <c r="E23" t="s">
        <v>108</v>
      </c>
    </row>
    <row r="24" spans="1:5" x14ac:dyDescent="0.3">
      <c r="C24" t="s">
        <v>94</v>
      </c>
      <c r="E24" t="s">
        <v>124</v>
      </c>
    </row>
    <row r="25" spans="1:5" x14ac:dyDescent="0.3">
      <c r="A25" t="s">
        <v>2</v>
      </c>
      <c r="C25" t="s">
        <v>86</v>
      </c>
      <c r="E25" t="s">
        <v>136</v>
      </c>
    </row>
    <row r="26" spans="1:5" x14ac:dyDescent="0.3">
      <c r="A26" t="s">
        <v>59</v>
      </c>
      <c r="C26" t="s">
        <v>85</v>
      </c>
      <c r="E26" t="s">
        <v>107</v>
      </c>
    </row>
    <row r="27" spans="1:5" x14ac:dyDescent="0.3">
      <c r="A27" t="s">
        <v>62</v>
      </c>
      <c r="C27" t="s">
        <v>84</v>
      </c>
      <c r="E27" t="s">
        <v>109</v>
      </c>
    </row>
    <row r="28" spans="1:5" x14ac:dyDescent="0.3">
      <c r="A28" t="s">
        <v>65</v>
      </c>
      <c r="C28" t="s">
        <v>83</v>
      </c>
      <c r="E28" t="s">
        <v>106</v>
      </c>
    </row>
    <row r="29" spans="1:5" x14ac:dyDescent="0.3">
      <c r="A29" t="s">
        <v>67</v>
      </c>
      <c r="C29" t="s">
        <v>93</v>
      </c>
      <c r="E29" t="s">
        <v>121</v>
      </c>
    </row>
    <row r="30" spans="1:5" x14ac:dyDescent="0.3">
      <c r="A30" t="s">
        <v>69</v>
      </c>
      <c r="C30" t="s">
        <v>71</v>
      </c>
      <c r="E30" t="s">
        <v>113</v>
      </c>
    </row>
    <row r="31" spans="1:5" x14ac:dyDescent="0.3">
      <c r="A31" t="s">
        <v>66</v>
      </c>
      <c r="C31" t="s">
        <v>89</v>
      </c>
      <c r="E31" t="s">
        <v>112</v>
      </c>
    </row>
    <row r="32" spans="1:5" x14ac:dyDescent="0.3">
      <c r="A32" t="s">
        <v>63</v>
      </c>
      <c r="C32" t="s">
        <v>82</v>
      </c>
      <c r="E32" t="s">
        <v>111</v>
      </c>
    </row>
    <row r="33" spans="1:5" x14ac:dyDescent="0.3">
      <c r="A33" t="s">
        <v>64</v>
      </c>
      <c r="C33" t="s">
        <v>80</v>
      </c>
      <c r="E33" t="s">
        <v>110</v>
      </c>
    </row>
    <row r="34" spans="1:5" x14ac:dyDescent="0.3">
      <c r="A34" t="s">
        <v>60</v>
      </c>
      <c r="C34" t="s">
        <v>81</v>
      </c>
    </row>
    <row r="35" spans="1:5" x14ac:dyDescent="0.3">
      <c r="A35" t="s">
        <v>31</v>
      </c>
      <c r="C35" t="s">
        <v>79</v>
      </c>
    </row>
    <row r="36" spans="1:5" x14ac:dyDescent="0.3">
      <c r="A36" t="s">
        <v>61</v>
      </c>
      <c r="C36" t="s">
        <v>78</v>
      </c>
    </row>
    <row r="37" spans="1:5" x14ac:dyDescent="0.3">
      <c r="A37" t="s">
        <v>68</v>
      </c>
    </row>
  </sheetData>
  <pageMargins left="0.7" right="0.7" top="0.75" bottom="0.75" header="0.3" footer="0.3"/>
  <tableParts count="4">
    <tablePart r:id="rId1"/>
    <tablePart r:id="rId2"/>
    <tablePart r:id="rId3"/>
    <tablePart r:id="rId4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AE7735795EB4247943ACC612F84BAFF" ma:contentTypeVersion="0" ma:contentTypeDescription="Create a new document." ma:contentTypeScope="" ma:versionID="0e277b1fd8f21299d677d6b81d30c5f2">
  <xsd:schema xmlns:xsd="http://www.w3.org/2001/XMLSchema" xmlns:p="http://schemas.microsoft.com/office/2006/metadata/properties" targetNamespace="http://schemas.microsoft.com/office/2006/metadata/properties" ma:root="true" ma:fieldsID="4aeb20c0e3442673af7ee1078645876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C45B869-03A1-4E4F-8A56-AA36B7414E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6DCEAE8D-3555-4ACE-8938-185B60246620}">
  <ds:schemaRefs>
    <ds:schemaRef ds:uri="http://purl.org/dc/dcmitype/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A842557D-7FE7-4D8E-B6B8-3A9EC71700C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Request</vt:lpstr>
      <vt:lpstr>HA</vt:lpstr>
      <vt:lpstr>Cost</vt:lpstr>
      <vt:lpstr>Total Cost R940</vt:lpstr>
      <vt:lpstr>Tables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Zaid Naimi</dc:creator>
  <cp:lastModifiedBy>Zaid Naimi</cp:lastModifiedBy>
  <cp:lastPrinted>2015-09-08T18:52:12Z</cp:lastPrinted>
  <dcterms:created xsi:type="dcterms:W3CDTF">2015-04-06T14:24:32Z</dcterms:created>
  <dcterms:modified xsi:type="dcterms:W3CDTF">2024-06-10T18:44:55Z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0x0101007AE7735795EB4247943ACC612F84BAFF</vt:lpwstr>
  </property>
</Properties>
</file>