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MyStuff\Projects\VMCR\TIMO VMCR\VMCR on TIMO AI\Attachments\"/>
    </mc:Choice>
  </mc:AlternateContent>
  <xr:revisionPtr revIDLastSave="0" documentId="13_ncr:1_{57671984-A24A-4487-91D1-107C7A361D24}" xr6:coauthVersionLast="36" xr6:coauthVersionMax="36" xr10:uidLastSave="{00000000-0000-0000-0000-000000000000}"/>
  <bookViews>
    <workbookView xWindow="0" yWindow="0" windowWidth="19200" windowHeight="7620" xr2:uid="{00000000-000D-0000-FFFF-FFFF00000000}"/>
  </bookViews>
  <sheets>
    <sheet name="CPU" sheetId="1" r:id="rId1"/>
    <sheet name="Memory" sheetId="7" r:id="rId2"/>
    <sheet name="Disk" sheetId="8" r:id="rId3"/>
    <sheet name="Network" sheetId="9" r:id="rId4"/>
    <sheet name="Tables" sheetId="6" state="hidden" r:id="rId5"/>
  </sheets>
  <calcPr calcId="191029"/>
</workbook>
</file>

<file path=xl/calcChain.xml><?xml version="1.0" encoding="utf-8"?>
<calcChain xmlns="http://schemas.openxmlformats.org/spreadsheetml/2006/main">
  <c r="D43" i="8" l="1"/>
  <c r="D42" i="8"/>
  <c r="D41" i="8"/>
  <c r="D40" i="8"/>
  <c r="C43" i="8"/>
  <c r="C42" i="8"/>
  <c r="C41" i="8"/>
  <c r="C40" i="8"/>
  <c r="L5" i="8"/>
  <c r="L36" i="8" s="1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K5" i="8"/>
  <c r="K36" i="8" s="1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D43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D41" i="7"/>
  <c r="D40" i="7"/>
  <c r="L36" i="7" l="1"/>
  <c r="L36" i="1"/>
  <c r="D43" i="1" s="1"/>
  <c r="E36" i="9" l="1"/>
  <c r="F36" i="8"/>
  <c r="D39" i="8" s="1"/>
  <c r="I36" i="7"/>
  <c r="F36" i="7"/>
  <c r="D39" i="7" s="1"/>
  <c r="J36" i="7"/>
  <c r="I36" i="8" l="1"/>
  <c r="J36" i="8"/>
  <c r="K36" i="7"/>
  <c r="D42" i="7" s="1"/>
  <c r="F36" i="1"/>
  <c r="D39" i="1" s="1"/>
  <c r="J36" i="1" l="1"/>
  <c r="D41" i="1" s="1"/>
  <c r="I36" i="1"/>
  <c r="D40" i="1" s="1"/>
  <c r="K36" i="1" l="1"/>
  <c r="D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 Naimi</author>
  </authors>
  <commentList>
    <comment ref="H5" authorId="0" shapeId="0" xr:uid="{8EBCD268-812B-4E52-ADF5-39777700EF42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6" authorId="0" shapeId="0" xr:uid="{A143DD58-B91E-4C7D-9916-2EAFCA482597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7" authorId="0" shapeId="0" xr:uid="{72A22859-7F15-4CE4-AC0B-89D4C7D1FC7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8" authorId="0" shapeId="0" xr:uid="{66C57BC4-39A3-4E53-98CE-0F4A88D9A072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9" authorId="0" shapeId="0" xr:uid="{4972C969-55FF-4C13-9BD0-9E4385A3A18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0" authorId="0" shapeId="0" xr:uid="{BC0D3D3F-087A-4EC6-8339-4D0686FF4885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1" authorId="0" shapeId="0" xr:uid="{A1154E04-A863-4384-B002-02AED5F98782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2" authorId="0" shapeId="0" xr:uid="{D577D2FB-26FC-4A65-AE65-15C03A5BF06D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3" authorId="0" shapeId="0" xr:uid="{B9CE7808-71D7-4677-868F-D94C7B1B818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4" authorId="0" shapeId="0" xr:uid="{4E77CE2B-BABB-46E1-813B-DD00AF800DF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5" authorId="0" shapeId="0" xr:uid="{C6DA0307-3C0E-44D0-BF05-441AC1B7DD8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6" authorId="0" shapeId="0" xr:uid="{5B9425B9-69F9-4EE1-906F-A894D917765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7" authorId="0" shapeId="0" xr:uid="{704E81DE-01D5-4212-B6D4-7D5D73668EEC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8" authorId="0" shapeId="0" xr:uid="{2B1C6CF8-5C0B-4138-B019-7A1682E62DE7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9" authorId="0" shapeId="0" xr:uid="{B66A6012-7876-4E95-BF0A-F726212A8F31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0" authorId="0" shapeId="0" xr:uid="{4F424CF8-A0F7-4F89-8F07-E072FF9CEB9C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1" authorId="0" shapeId="0" xr:uid="{3DE980AC-4654-4905-ACBF-50F3092AFA0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2" authorId="0" shapeId="0" xr:uid="{F74677FD-4435-4B8A-934B-96BEFAC8341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3" authorId="0" shapeId="0" xr:uid="{5C64380D-2DEC-481A-AEC7-A3DDE4ADC6D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4" authorId="0" shapeId="0" xr:uid="{39ECC367-FAA8-4044-BFDF-45D2B7F3023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5" authorId="0" shapeId="0" xr:uid="{4F48996C-20A9-42D0-AA3A-E20D49AB8A86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6" authorId="0" shapeId="0" xr:uid="{7E5A2491-E242-445F-AABA-87889394FC7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7" authorId="0" shapeId="0" xr:uid="{3ED1E3DF-AE72-4899-B42A-614027E2901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8" authorId="0" shapeId="0" xr:uid="{96449766-1B02-4877-875C-5B5B16EC785C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9" authorId="0" shapeId="0" xr:uid="{952C8635-8E3C-410B-89C8-08336B1001E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0" authorId="0" shapeId="0" xr:uid="{42799599-8A39-44D8-8B51-9A71EA7CB455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1" authorId="0" shapeId="0" xr:uid="{E371B2CF-25DE-40AA-9AE6-793F6C40B0B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2" authorId="0" shapeId="0" xr:uid="{2F4D62D0-4EB4-47B3-8303-43AAE69E5DDF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3" authorId="0" shapeId="0" xr:uid="{D446F9CF-9717-41C0-B889-B96B1A2E1629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4" authorId="0" shapeId="0" xr:uid="{1D03B29D-5C2D-421A-841C-D0EC5D5936AC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5" authorId="0" shapeId="0" xr:uid="{00DD8761-CFDA-4656-8EC3-62D5EB5ECDA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 Naimi</author>
  </authors>
  <commentList>
    <comment ref="H5" authorId="0" shapeId="0" xr:uid="{D039A14F-FB0F-4A21-9BBE-CECFC3656109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6" authorId="0" shapeId="0" xr:uid="{5DE65675-C3CB-420D-8E74-878EFAA79CD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7" authorId="0" shapeId="0" xr:uid="{1A3C3741-9401-4AD0-B33E-4D624F2BEACD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8" authorId="0" shapeId="0" xr:uid="{95910E09-BF66-47CA-AC3E-B7EB327994E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9" authorId="0" shapeId="0" xr:uid="{837C41C2-7050-4BCD-A526-3C3F98F8CE8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0" authorId="0" shapeId="0" xr:uid="{EBCD93E2-D7FE-4688-86A6-52C6E0999E0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1" authorId="0" shapeId="0" xr:uid="{D9AA06AD-B056-4D33-9492-25E04C14D9A2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2" authorId="0" shapeId="0" xr:uid="{84D0396C-C6A4-424C-B2AA-C1DB236C652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3" authorId="0" shapeId="0" xr:uid="{72EAE626-8D62-47D8-B496-C6C16EF46F0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4" authorId="0" shapeId="0" xr:uid="{B66F3BD2-EB4F-40D7-B128-02CA306AB5B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5" authorId="0" shapeId="0" xr:uid="{E0DF8627-CD05-4AC2-A0CC-4F8A4B2ED748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6" authorId="0" shapeId="0" xr:uid="{2F5DB667-FB36-4C64-BBB7-877A82A91AC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7" authorId="0" shapeId="0" xr:uid="{51593DAA-42C3-493D-AC7B-903700A24538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8" authorId="0" shapeId="0" xr:uid="{84473456-1704-4651-AA84-32E0B71256FD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9" authorId="0" shapeId="0" xr:uid="{1351C9C4-89BE-4EBD-A3D2-3230E83ADCF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0" authorId="0" shapeId="0" xr:uid="{B6ECAF43-6501-4B9C-BF86-09EFF9A166BC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1" authorId="0" shapeId="0" xr:uid="{0EE58EB9-0E29-4E1C-86BA-128D45014A15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2" authorId="0" shapeId="0" xr:uid="{F2E00D61-DC4E-4FC0-B655-86018B8C403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3" authorId="0" shapeId="0" xr:uid="{6B679E13-3565-4924-91D5-4178BD313C7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4" authorId="0" shapeId="0" xr:uid="{328D1F48-3216-4736-9132-D67AA8254AF6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5" authorId="0" shapeId="0" xr:uid="{43089430-D425-4FAC-89CF-979C972C418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6" authorId="0" shapeId="0" xr:uid="{2FCE6288-5C8B-4467-8CB1-6004546D977D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7" authorId="0" shapeId="0" xr:uid="{603B2A29-FE15-4DFE-A0BB-265BEEA61EF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8" authorId="0" shapeId="0" xr:uid="{3A598B02-A12C-4CAE-A2F3-39013248B115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9" authorId="0" shapeId="0" xr:uid="{B40E73F2-6FFB-42B9-880D-DCAD899C55F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0" authorId="0" shapeId="0" xr:uid="{B6E6AD1B-D1BA-4EA9-A500-6750341606AD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1" authorId="0" shapeId="0" xr:uid="{1DA6EABF-F943-4BFC-89CE-491A24998D18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2" authorId="0" shapeId="0" xr:uid="{0CFB5DBE-1350-4083-8A2A-42ED586B5EB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3" authorId="0" shapeId="0" xr:uid="{E161FE32-6203-45B8-879A-DCC7E18C3EA9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4" authorId="0" shapeId="0" xr:uid="{ADD0B2A5-54A7-4F8C-9150-C9206EB8791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5" authorId="0" shapeId="0" xr:uid="{4045A369-7EB4-44FB-8028-14B766ECE462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 Naimi</author>
  </authors>
  <commentList>
    <comment ref="H5" authorId="0" shapeId="0" xr:uid="{658D53BB-84BD-4309-B7C5-C5348A41039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6" authorId="0" shapeId="0" xr:uid="{1C027A6C-F0A5-4692-A196-A1EC925E75D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7" authorId="0" shapeId="0" xr:uid="{218B5C4D-C5CB-498E-9514-8409AA8F1D32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8" authorId="0" shapeId="0" xr:uid="{1D911C2D-59A4-448B-B8F4-701C17D2F86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9" authorId="0" shapeId="0" xr:uid="{B317C23A-E8D5-40D0-A4C5-2B50F1D72E3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0" authorId="0" shapeId="0" xr:uid="{97FDF568-93CA-496F-8B0B-DD4C3646AD66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1" authorId="0" shapeId="0" xr:uid="{19E7D38B-90F4-4321-A8D7-6D6A57AB478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2" authorId="0" shapeId="0" xr:uid="{429CDD64-94B9-4CA5-B7B2-AFDBE4295D1C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3" authorId="0" shapeId="0" xr:uid="{B5713851-24AD-45C5-BE7C-B8CAD30CE65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4" authorId="0" shapeId="0" xr:uid="{7C820B62-7DA1-47C8-A48E-EE1AA2E7764F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5" authorId="0" shapeId="0" xr:uid="{7350EA59-DB70-4D8A-B500-FA67D4733591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6" authorId="0" shapeId="0" xr:uid="{7A7FB4BF-FAAB-47DB-93AC-1A0512551C3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7" authorId="0" shapeId="0" xr:uid="{58277902-BE5D-4D75-A174-666E90384F2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8" authorId="0" shapeId="0" xr:uid="{DA08BE59-CFDA-4C6B-9543-1CF278CA9F56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19" authorId="0" shapeId="0" xr:uid="{918AA697-F701-4D8D-B5C8-C47776EF74E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0" authorId="0" shapeId="0" xr:uid="{B5CD184B-BC72-4344-9CF4-B5360DE1B7A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1" authorId="0" shapeId="0" xr:uid="{DDAD7292-59AA-4417-848B-7BE4AD33C2B9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2" authorId="0" shapeId="0" xr:uid="{89965587-CBE5-49CA-BD89-40E89515A0B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3" authorId="0" shapeId="0" xr:uid="{E34030BE-BB28-4D11-A318-225C120F4176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4" authorId="0" shapeId="0" xr:uid="{18448AD3-8E0F-459C-967D-662B19335688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5" authorId="0" shapeId="0" xr:uid="{30E73342-3A3A-4A8B-9C18-DB565BA74547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6" authorId="0" shapeId="0" xr:uid="{C9F7B857-7548-46C6-91DC-30B8281BFEF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7" authorId="0" shapeId="0" xr:uid="{5B21E018-651B-41B2-A006-E83B58DBF87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8" authorId="0" shapeId="0" xr:uid="{AA9E3A64-9FEB-4A10-90D9-E0E234A15055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29" authorId="0" shapeId="0" xr:uid="{BDE53032-D1B8-41C2-A73A-6F18D384A0C1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0" authorId="0" shapeId="0" xr:uid="{5CF1A131-F278-4E4B-99B3-168A26C220E5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1" authorId="0" shapeId="0" xr:uid="{1E8AAFA1-DEF7-4167-B1C1-34B240FC28E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2" authorId="0" shapeId="0" xr:uid="{B079F018-B03C-4FB6-A6EE-274163E21C0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3" authorId="0" shapeId="0" xr:uid="{543D5549-A833-4873-B2C5-1E006E9CB08D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4" authorId="0" shapeId="0" xr:uid="{D5EAD2E1-89D4-4E87-B8FC-F44FAA4D23E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H35" authorId="0" shapeId="0" xr:uid="{1CC71F82-B80D-4CA3-B665-A0C5C1116747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 Naimi</author>
  </authors>
  <commentList>
    <comment ref="G5" authorId="0" shapeId="0" xr:uid="{A761A724-622C-4376-975C-630EE078319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6" authorId="0" shapeId="0" xr:uid="{4E1FBB8E-8B07-4BE4-BB0C-AB899A3CB4FC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7" authorId="0" shapeId="0" xr:uid="{C3ABB2AA-E615-4D56-93E4-42489C36C0E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8" authorId="0" shapeId="0" xr:uid="{719F63A8-09D8-442D-8E22-8A6812A8F9AD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9" authorId="0" shapeId="0" xr:uid="{8783BC0A-E702-4D5B-A4E6-2D16415FF0D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0" authorId="0" shapeId="0" xr:uid="{DDB0D77F-B364-408B-98B8-9CCB78B64AFA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1" authorId="0" shapeId="0" xr:uid="{D16D9D59-5A6E-4C57-B0A7-FFAA7BC4C70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2" authorId="0" shapeId="0" xr:uid="{8CE524A5-D5F6-45C1-9E52-D2DC227D53C3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3" authorId="0" shapeId="0" xr:uid="{0CC159D5-8B74-47A3-AD02-153B93D05DA8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4" authorId="0" shapeId="0" xr:uid="{37E95CDC-7F8E-4BB8-8170-C7A9B1ED01E9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5" authorId="0" shapeId="0" xr:uid="{34D2A717-8450-43A8-8377-F8C88BEBAB09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6" authorId="0" shapeId="0" xr:uid="{96A42835-D862-40FF-9A04-33141457CBA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7" authorId="0" shapeId="0" xr:uid="{ED31980E-2AEC-43EE-A01D-1A3018C7426E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8" authorId="0" shapeId="0" xr:uid="{82A52DD5-7AC4-446C-8FE6-59C619035F7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19" authorId="0" shapeId="0" xr:uid="{EBB1938A-3E82-4954-A7C1-FE68893B462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0" authorId="0" shapeId="0" xr:uid="{4BD0898F-0C36-4C7B-A7D1-828CC20A34BD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1" authorId="0" shapeId="0" xr:uid="{8B06F5DF-EAC7-4CBD-AC11-DDCDA6AA08B6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2" authorId="0" shapeId="0" xr:uid="{9EEF49BB-9C51-409D-BAFA-2AF612F58630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3" authorId="0" shapeId="0" xr:uid="{E6E6D704-BA79-4EAB-BB26-84DD827D11D5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4" authorId="0" shapeId="0" xr:uid="{24D5F0CC-2960-46DF-AA1D-A0E10BB8ABB5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5" authorId="0" shapeId="0" xr:uid="{4B56B0CC-6950-4369-989D-E3B97AB40E71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6" authorId="0" shapeId="0" xr:uid="{457807D6-B91D-4574-A722-BA5B7ED6F3D7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7" authorId="0" shapeId="0" xr:uid="{45B579C2-6496-4A87-9AC7-A0B71C99162B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8" authorId="0" shapeId="0" xr:uid="{0677548F-3B0D-42EB-9F2D-73883CB23A1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29" authorId="0" shapeId="0" xr:uid="{6CB1D86D-532A-4173-A58B-549DE4452019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30" authorId="0" shapeId="0" xr:uid="{0009989F-C662-4882-87C7-48D201236C1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31" authorId="0" shapeId="0" xr:uid="{0B681A40-2EBA-4FC3-8D0A-71E83ED6EE84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32" authorId="0" shapeId="0" xr:uid="{9B75F083-16AC-4F91-9704-70E7E3961816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33" authorId="0" shapeId="0" xr:uid="{CA47C4FD-D7A1-47DC-BC46-142F55BF1B41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34" authorId="0" shapeId="0" xr:uid="{D05EE027-D339-46E7-82A0-A5F70E004192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  <comment ref="G35" authorId="0" shapeId="0" xr:uid="{FBE1CE89-A88D-4772-BF46-7AC40AF977D2}">
      <text>
        <r>
          <rPr>
            <b/>
            <sz val="9"/>
            <color indexed="81"/>
            <rFont val="Tahoma"/>
            <family val="2"/>
          </rPr>
          <t>Please type the function or the type of the VM such as: Web, Application, FTP, SQL, etc..</t>
        </r>
      </text>
    </comment>
  </commentList>
</comments>
</file>

<file path=xl/sharedStrings.xml><?xml version="1.0" encoding="utf-8"?>
<sst xmlns="http://schemas.openxmlformats.org/spreadsheetml/2006/main" count="225" uniqueCount="136">
  <si>
    <t>VM Name</t>
  </si>
  <si>
    <t>Operating System</t>
  </si>
  <si>
    <t>Total Cost</t>
  </si>
  <si>
    <t>Total Disk (GB)</t>
  </si>
  <si>
    <t>Cost</t>
  </si>
  <si>
    <t>VM Count</t>
  </si>
  <si>
    <t>Function</t>
  </si>
  <si>
    <t>RHEL 7.8</t>
  </si>
  <si>
    <t>Datacenter</t>
  </si>
  <si>
    <t>Cluster</t>
  </si>
  <si>
    <t>Network PortGroup</t>
  </si>
  <si>
    <t>VM Folder Path</t>
  </si>
  <si>
    <t>Datacenters</t>
  </si>
  <si>
    <t>Binghamton (NY)</t>
  </si>
  <si>
    <t>Carson (CA)</t>
  </si>
  <si>
    <t>Charlotte (NC)</t>
  </si>
  <si>
    <t>Chicago (IL)</t>
  </si>
  <si>
    <t>Dallas (TX)</t>
  </si>
  <si>
    <t>Des Moines (IA)</t>
  </si>
  <si>
    <t>Forest Park (GA)</t>
  </si>
  <si>
    <t>Irving (TX)</t>
  </si>
  <si>
    <t>London (KY)</t>
  </si>
  <si>
    <t>Louisville (KY)</t>
  </si>
  <si>
    <t>Mega Center West (TX)</t>
  </si>
  <si>
    <t>Philadelphia (PA)</t>
  </si>
  <si>
    <t>Phoenix (AZ)</t>
  </si>
  <si>
    <t>Rantoul (IL)</t>
  </si>
  <si>
    <t>Rochelle Park (NJ)</t>
  </si>
  <si>
    <t>Salt Lake City (UT)</t>
  </si>
  <si>
    <t>Tallahassee (FL)</t>
  </si>
  <si>
    <t>Toronto (ON)</t>
  </si>
  <si>
    <t>Troy (MI)</t>
  </si>
  <si>
    <t>Windsor (CT)</t>
  </si>
  <si>
    <t>Windows Server 2022</t>
  </si>
  <si>
    <t>Rocky Linux 8</t>
  </si>
  <si>
    <t>CentOS Linux 8.2</t>
  </si>
  <si>
    <t>Windows Server 2019</t>
  </si>
  <si>
    <t>Windows 10 x64</t>
  </si>
  <si>
    <t>Solaris 11</t>
  </si>
  <si>
    <t>Windows Server 2016</t>
  </si>
  <si>
    <t>Windows 7 x64</t>
  </si>
  <si>
    <t>Windows Server 2012 R2</t>
  </si>
  <si>
    <t>CentOS Linux 7.8</t>
  </si>
  <si>
    <t>Windows Server 2008 R2</t>
  </si>
  <si>
    <t>Datastore Cluster</t>
  </si>
  <si>
    <t>PYCR-VNX</t>
  </si>
  <si>
    <t>EMC VMAX3 (MSCS)</t>
  </si>
  <si>
    <t>EMC PMAX (All Flash)</t>
  </si>
  <si>
    <t>EMC Unity 450F PCI</t>
  </si>
  <si>
    <t>EMC PMAX (CTX)</t>
  </si>
  <si>
    <t>EMC VMAX3 (PCI)</t>
  </si>
  <si>
    <t>EMC VMAX3 (Non-Prod)</t>
  </si>
  <si>
    <t>TOR Prod</t>
  </si>
  <si>
    <t>TLH Prod</t>
  </si>
  <si>
    <t>SLC Prod</t>
  </si>
  <si>
    <t>SLC-PCI Prod</t>
  </si>
  <si>
    <t>RTL Prod</t>
  </si>
  <si>
    <t>PHX ROV Prod</t>
  </si>
  <si>
    <t>PHX Prod</t>
  </si>
  <si>
    <t>PHL USCIS ROV Prod</t>
  </si>
  <si>
    <t>PHL ROV Prod</t>
  </si>
  <si>
    <t>DFW ROV Prod</t>
  </si>
  <si>
    <t>LVL ROV Prod</t>
  </si>
  <si>
    <t>RCP ROV Prod</t>
  </si>
  <si>
    <t>CHI ROV Prod</t>
  </si>
  <si>
    <t>MCW EMC PMAX (PCI DR)</t>
  </si>
  <si>
    <t>MCW EMC PMAX (Non-Prod DR)</t>
  </si>
  <si>
    <t>PYCR PMAX (PCI DR)</t>
  </si>
  <si>
    <t>MCW EMC Unity 650F</t>
  </si>
  <si>
    <t>BNG Prod</t>
  </si>
  <si>
    <t>BNG-PCI Prod</t>
  </si>
  <si>
    <t>LON Prod</t>
  </si>
  <si>
    <t>FOP Prod</t>
  </si>
  <si>
    <t>CAR-ROV Prod</t>
  </si>
  <si>
    <t>CAR Prod</t>
  </si>
  <si>
    <t>DSM ROV Prod</t>
  </si>
  <si>
    <t>CLT Prod</t>
  </si>
  <si>
    <t>IRV Prod</t>
  </si>
  <si>
    <t>IRV BPO Prod</t>
  </si>
  <si>
    <t>MCE Prod</t>
  </si>
  <si>
    <t>R940-SQL</t>
  </si>
  <si>
    <t>R940</t>
  </si>
  <si>
    <t>PYCR-PCI</t>
  </si>
  <si>
    <t>R940-PCI</t>
  </si>
  <si>
    <t>TOR</t>
  </si>
  <si>
    <t>TLH</t>
  </si>
  <si>
    <t>SLC</t>
  </si>
  <si>
    <t>RTL</t>
  </si>
  <si>
    <t>PHX</t>
  </si>
  <si>
    <t>PHX-ROV</t>
  </si>
  <si>
    <t>MCE-UCS-M3S</t>
  </si>
  <si>
    <t>PHL-USCIS-ROV</t>
  </si>
  <si>
    <t>PHL-ROV</t>
  </si>
  <si>
    <t>DFW-ROV</t>
  </si>
  <si>
    <t>LVL-ROV</t>
  </si>
  <si>
    <t>RCP-ROV</t>
  </si>
  <si>
    <t>CHI-ROV</t>
  </si>
  <si>
    <t>MCW-Staging</t>
  </si>
  <si>
    <t>PYCR-R730-DR-PCI</t>
  </si>
  <si>
    <t>MCW-R940</t>
  </si>
  <si>
    <t>BNG-PCI</t>
  </si>
  <si>
    <t>BNG</t>
  </si>
  <si>
    <t>LON</t>
  </si>
  <si>
    <t>FOP</t>
  </si>
  <si>
    <t>CAR</t>
  </si>
  <si>
    <t>CAR-ROV</t>
  </si>
  <si>
    <t>DSM-ROV</t>
  </si>
  <si>
    <t>CLT</t>
  </si>
  <si>
    <t>IRV</t>
  </si>
  <si>
    <t>IRV-BPO</t>
  </si>
  <si>
    <t>R640-NonProd</t>
  </si>
  <si>
    <t>MCW-R640-DR-PCI</t>
  </si>
  <si>
    <t>Total CPU</t>
  </si>
  <si>
    <t>Total Mem (GB)</t>
  </si>
  <si>
    <t>WEB</t>
  </si>
  <si>
    <t>APP</t>
  </si>
  <si>
    <t>VMCR #</t>
  </si>
  <si>
    <t>TIMO Ticket</t>
  </si>
  <si>
    <t>sample-vm1</t>
  </si>
  <si>
    <t>sample-vm2</t>
  </si>
  <si>
    <t>Current CPU</t>
  </si>
  <si>
    <t>New CPU</t>
  </si>
  <si>
    <t>Current Mem (GB)</t>
  </si>
  <si>
    <t>New Mem (GB)</t>
  </si>
  <si>
    <t>Current Disk (GB)</t>
  </si>
  <si>
    <t>New Disk (GB)</t>
  </si>
  <si>
    <t>Current IP</t>
  </si>
  <si>
    <t>Current PortGroup</t>
  </si>
  <si>
    <t>New IP</t>
  </si>
  <si>
    <t>New PortGroup</t>
  </si>
  <si>
    <t>10.2.10.155</t>
  </si>
  <si>
    <t>TRY-dvData10</t>
  </si>
  <si>
    <t>10.110.63.x</t>
  </si>
  <si>
    <t>TRY-dvData263</t>
  </si>
  <si>
    <t>10.2.10.100</t>
  </si>
  <si>
    <t>10.110.63.50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</si>
</sst>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4" fontId="0" fillId="2" borderId="0" xfId="0" applyNumberForma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4" fontId="10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164" fontId="0" fillId="2" borderId="0" xfId="0" applyNumberForma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164" fontId="0" fillId="2" borderId="0" xfId="0" applyNumberFormat="1" applyFill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right" vertical="center"/>
    </xf>
    <xf numFmtId="49" fontId="0" fillId="2" borderId="0" xfId="0" applyNumberFormat="1" applyFill="1" applyBorder="1" applyAlignment="1">
      <alignment vertical="center"/>
    </xf>
  </cellXfs>
  <cellStyles count="1">
    <cellStyle name="Normal" xfId="0" builtinId="0"/>
  </cellStyles>
  <dxfs count="10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164" formatCode="&quot;$&quot;#,##0.0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164" formatCode="&quot;$&quot;#,##0.0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164" formatCode="&quot;$&quot;#,##0.0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3</xdr:col>
      <xdr:colOff>1405467</xdr:colOff>
      <xdr:row>1</xdr:row>
      <xdr:rowOff>119062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3812"/>
          <a:ext cx="4622800" cy="425450"/>
        </a:xfrm>
        <a:prstGeom prst="rect">
          <a:avLst/>
        </a:prstGeom>
        <a:solidFill>
          <a:schemeClr val="tx1"/>
        </a:solidFill>
        <a:ln w="15875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chemeClr val="bg1"/>
              </a:solidFill>
            </a:rPr>
            <a:t>Virtual Machine CPU</a:t>
          </a:r>
          <a:r>
            <a:rPr lang="en-US" sz="1800" b="1" baseline="0">
              <a:solidFill>
                <a:schemeClr val="bg1"/>
              </a:solidFill>
            </a:rPr>
            <a:t> Change Request Sheet</a:t>
          </a:r>
          <a:endParaRPr lang="en-US" sz="1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4</xdr:col>
      <xdr:colOff>205740</xdr:colOff>
      <xdr:row>1</xdr:row>
      <xdr:rowOff>119062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C87D26-C5CE-4CFA-B880-CEBB85B7FEAE}"/>
            </a:ext>
          </a:extLst>
        </xdr:cNvPr>
        <xdr:cNvSpPr txBox="1"/>
      </xdr:nvSpPr>
      <xdr:spPr>
        <a:xfrm>
          <a:off x="0" y="23812"/>
          <a:ext cx="4937760" cy="293370"/>
        </a:xfrm>
        <a:prstGeom prst="rect">
          <a:avLst/>
        </a:prstGeom>
        <a:solidFill>
          <a:schemeClr val="tx1"/>
        </a:solidFill>
        <a:ln w="15875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chemeClr val="bg1"/>
              </a:solidFill>
            </a:rPr>
            <a:t>Virtual Machine Memory Change Request Sheet</a:t>
          </a:r>
          <a:endParaRPr lang="en-US" sz="1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4</xdr:col>
      <xdr:colOff>205740</xdr:colOff>
      <xdr:row>1</xdr:row>
      <xdr:rowOff>119062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2FCCAB-EABD-4FC2-BEF1-E85B3533383B}"/>
            </a:ext>
          </a:extLst>
        </xdr:cNvPr>
        <xdr:cNvSpPr txBox="1"/>
      </xdr:nvSpPr>
      <xdr:spPr>
        <a:xfrm>
          <a:off x="0" y="23812"/>
          <a:ext cx="4937760" cy="293370"/>
        </a:xfrm>
        <a:prstGeom prst="rect">
          <a:avLst/>
        </a:prstGeom>
        <a:solidFill>
          <a:schemeClr val="tx1"/>
        </a:solidFill>
        <a:ln w="15875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chemeClr val="bg1"/>
              </a:solidFill>
            </a:rPr>
            <a:t>Virtual Machine Disk Change Request Sheet</a:t>
          </a:r>
          <a:endParaRPr lang="en-US" sz="1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3</xdr:col>
      <xdr:colOff>205740</xdr:colOff>
      <xdr:row>1</xdr:row>
      <xdr:rowOff>119062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835233-78FB-487E-A64F-2F4D52104A8A}"/>
            </a:ext>
          </a:extLst>
        </xdr:cNvPr>
        <xdr:cNvSpPr txBox="1"/>
      </xdr:nvSpPr>
      <xdr:spPr>
        <a:xfrm>
          <a:off x="0" y="23812"/>
          <a:ext cx="4937760" cy="293370"/>
        </a:xfrm>
        <a:prstGeom prst="rect">
          <a:avLst/>
        </a:prstGeom>
        <a:solidFill>
          <a:schemeClr val="tx1"/>
        </a:solidFill>
        <a:ln w="15875" cmpd="sng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chemeClr val="bg1"/>
              </a:solidFill>
            </a:rPr>
            <a:t>Virtual Machine Network Change Request Sheet</a:t>
          </a:r>
          <a:endParaRPr lang="en-US" sz="18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L36" totalsRowCount="1" headerRowDxfId="105" dataDxfId="104" totalsRowDxfId="103">
  <autoFilter ref="A4:L35" xr:uid="{00000000-0009-0000-0100-000001000000}"/>
  <tableColumns count="12">
    <tableColumn id="1" xr3:uid="{00000000-0010-0000-0000-000001000000}" name="Datacenter" dataDxfId="102" totalsRowDxfId="47"/>
    <tableColumn id="16" xr3:uid="{FF1AA87B-63E0-4F05-8A9A-430F06B3076C}" name="Cluster" dataDxfId="101" totalsRowDxfId="46"/>
    <tableColumn id="19" xr3:uid="{CA443C75-284E-4491-9ED4-9A44439F57B6}" name="Datastore Cluster" dataDxfId="100" totalsRowDxfId="45"/>
    <tableColumn id="21" xr3:uid="{3D3A6997-820D-4337-A187-0F4A48445482}" name="Network PortGroup" dataDxfId="99" totalsRowDxfId="44"/>
    <tableColumn id="20" xr3:uid="{AE9AE1F6-94AE-46C3-9048-32349B8DEBE0}" name="VM Folder Path" dataDxfId="98" totalsRowDxfId="43"/>
    <tableColumn id="15" xr3:uid="{C7E3D996-9636-4886-9FEF-4B67A946CF62}" name="VM Name" totalsRowFunction="count" dataDxfId="97" totalsRowDxfId="42"/>
    <tableColumn id="10" xr3:uid="{00000000-0010-0000-0000-00000A000000}" name="Operating System" dataDxfId="96" totalsRowDxfId="41"/>
    <tableColumn id="14" xr3:uid="{00000000-0010-0000-0000-00000E000000}" name="Function" dataDxfId="95" totalsRowDxfId="40"/>
    <tableColumn id="2" xr3:uid="{00000000-0010-0000-0000-000002000000}" name="Current CPU" totalsRowFunction="sum" dataDxfId="94" totalsRowDxfId="39"/>
    <tableColumn id="3" xr3:uid="{00000000-0010-0000-0000-000003000000}" name="New CPU" totalsRowFunction="sum" dataDxfId="93" totalsRowDxfId="38"/>
    <tableColumn id="12" xr3:uid="{00000000-0010-0000-0000-00000C000000}" name="Total CPU" totalsRowFunction="sum" dataDxfId="48" totalsRowDxfId="37">
      <calculatedColumnFormula>SUM(Table1[[#This Row],[Current CPU]:[New CPU]])</calculatedColumnFormula>
    </tableColumn>
    <tableColumn id="4" xr3:uid="{F201259D-049D-4EC8-8404-ABA722637FC4}" name="Cost" totalsRowFunction="sum" dataDxfId="63" totalsRowDxfId="36">
      <calculatedColumnFormula>32.88*Table1[[#This Row],[New CPU]]</calculatedColumnFormula>
    </tableColumn>
  </tableColumns>
  <tableStyleInfo name="TableStyleDark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A042652-1EDA-4432-A37E-6F1FCA533CF7}" name="Table110" displayName="Table110" ref="A4:L36" totalsRowCount="1" headerRowDxfId="92" dataDxfId="91" totalsRowDxfId="90">
  <autoFilter ref="A4:L35" xr:uid="{2B22625E-CF9C-42C6-8FDC-495BC577787D}"/>
  <tableColumns count="12">
    <tableColumn id="1" xr3:uid="{5CF78996-FCB6-447D-845D-4DA3C9A55084}" name="Datacenter" dataDxfId="89" totalsRowDxfId="61"/>
    <tableColumn id="16" xr3:uid="{E91450CA-1830-454B-B190-4311F7BCF7FC}" name="Cluster" dataDxfId="88" totalsRowDxfId="60"/>
    <tableColumn id="19" xr3:uid="{BDF1180C-E764-4E06-BBEE-0BC5A1B110E4}" name="Datastore Cluster" dataDxfId="87" totalsRowDxfId="59"/>
    <tableColumn id="21" xr3:uid="{781FB0A0-0478-4B1D-A3B7-0BF0E2B488F8}" name="Network PortGroup" dataDxfId="86" totalsRowDxfId="58"/>
    <tableColumn id="20" xr3:uid="{A5AD1259-8F84-46B3-9068-20040F3D52A5}" name="VM Folder Path" dataDxfId="85" totalsRowDxfId="57"/>
    <tableColumn id="15" xr3:uid="{9519D895-0473-478D-8B5D-B7BBE5E5503C}" name="VM Name" totalsRowFunction="count" dataDxfId="84" totalsRowDxfId="56"/>
    <tableColumn id="10" xr3:uid="{260A8CF1-AC92-4881-AB97-68662CC86AB6}" name="Operating System" dataDxfId="83" totalsRowDxfId="55"/>
    <tableColumn id="14" xr3:uid="{4A8C273A-15F0-4995-9231-B55725A3C620}" name="Function" dataDxfId="82" totalsRowDxfId="54"/>
    <tableColumn id="3" xr3:uid="{A6539E2F-51CE-484D-A598-2EA693C26AF4}" name="Current Mem (GB)" totalsRowFunction="sum" dataDxfId="81" totalsRowDxfId="53"/>
    <tableColumn id="12" xr3:uid="{BD83BCB0-6102-4D56-805D-1046AD74EAD9}" name="New Mem (GB)" totalsRowFunction="sum" dataDxfId="80" totalsRowDxfId="52"/>
    <tableColumn id="13" xr3:uid="{7DFA3A2F-BA70-4824-91F5-297135C53624}" name="Total Mem (GB)" totalsRowFunction="sum" dataDxfId="49" totalsRowDxfId="51">
      <calculatedColumnFormula>SUM(Table110[[#This Row],[Current Mem (GB)]:[New Mem (GB)]])</calculatedColumnFormula>
    </tableColumn>
    <tableColumn id="2" xr3:uid="{3138F6E9-44EC-421E-A53E-6E08AEFFE964}" name="Cost" totalsRowFunction="sum" dataDxfId="62" totalsRowDxfId="50">
      <calculatedColumnFormula>30.31*Table110[[#This Row],[New Mem (GB)]]</calculatedColumnFormula>
    </tableColumn>
  </tableColumns>
  <tableStyleInfo name="TableStyleDark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DBE3573-9914-42B8-8BD6-D90D8B46E2C6}" name="Table11011" displayName="Table11011" ref="A4:L36" totalsRowCount="1" headerRowDxfId="79" dataDxfId="78" totalsRowDxfId="77">
  <autoFilter ref="A4:L35" xr:uid="{DDAEF47F-6BCE-46D3-95D8-327E6657D8F7}"/>
  <tableColumns count="12">
    <tableColumn id="1" xr3:uid="{CF3C6ADA-D6D5-43C7-AEF7-2726E299176A}" name="Datacenter" dataDxfId="76" totalsRowDxfId="34"/>
    <tableColumn id="16" xr3:uid="{8B54035B-3434-4445-97A1-C9ED3F66285A}" name="Cluster" dataDxfId="75" totalsRowDxfId="33"/>
    <tableColumn id="19" xr3:uid="{F584A07C-0012-431A-A9CF-6989EE4B5436}" name="Datastore Cluster" dataDxfId="74" totalsRowDxfId="32"/>
    <tableColumn id="21" xr3:uid="{BCC034BA-E42A-4257-9B35-832F37D5086D}" name="Network PortGroup" dataDxfId="73" totalsRowDxfId="31"/>
    <tableColumn id="20" xr3:uid="{238562DE-3B2A-4311-8346-807314F27E72}" name="VM Folder Path" dataDxfId="72" totalsRowDxfId="30"/>
    <tableColumn id="15" xr3:uid="{3FC96EA7-9782-4683-BC83-B2DA6D276FE7}" name="VM Name" totalsRowFunction="count" dataDxfId="71" totalsRowDxfId="29"/>
    <tableColumn id="10" xr3:uid="{A070A0CC-D0E5-4E18-8390-D686C5B4B73A}" name="Operating System" dataDxfId="70" totalsRowDxfId="28"/>
    <tableColumn id="14" xr3:uid="{95B60719-844B-4A4A-9335-491A1D8263F0}" name="Function" dataDxfId="69" totalsRowDxfId="27"/>
    <tableColumn id="12" xr3:uid="{521B0D45-247C-42C4-9C54-CE50D7BAAF3A}" name="Current Disk (GB)" totalsRowFunction="sum" dataDxfId="68" totalsRowDxfId="26"/>
    <tableColumn id="13" xr3:uid="{C27D6247-79DC-482F-B0D7-56F7A3114FAF}" name="New Disk (GB)" totalsRowFunction="sum" dataDxfId="67" totalsRowDxfId="25">
      <calculatedColumnFormula>Table11011[[#This Row],[Current Disk (GB)]]+#REF!</calculatedColumnFormula>
    </tableColumn>
    <tableColumn id="2" xr3:uid="{DAF2A17B-E4D8-4EA9-B4AA-0F45982EB14E}" name="Total Disk (GB)" totalsRowFunction="sum" dataDxfId="35" totalsRowDxfId="24">
      <calculatedColumnFormula>SUM(Table11011[[#This Row],[Current Disk (GB)]:[New Disk (GB)]])</calculatedColumnFormula>
    </tableColumn>
    <tableColumn id="3" xr3:uid="{C7038EBC-605E-42DA-87AA-6290F9CE93C4}" name="Cost" totalsRowFunction="sum" dataDxfId="23" totalsRowDxfId="22">
      <calculatedColumnFormula>5*Table11011[[#This Row],[New Disk (GB)]]</calculatedColumnFormula>
    </tableColumn>
  </tableColumns>
  <tableStyleInfo name="TableStyleDark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2F4DA2-738D-44AC-AC20-D01BADC22918}" name="Table1101112" displayName="Table1101112" ref="A4:K36" totalsRowCount="1" headerRowDxfId="66" dataDxfId="65" totalsRowDxfId="64">
  <autoFilter ref="A4:K35" xr:uid="{144738E5-F253-4260-A1F5-BC737C0FBE48}"/>
  <tableColumns count="11">
    <tableColumn id="1" xr3:uid="{9DE71EEA-C960-40E3-AD45-3DE6FEA7B919}" name="Datacenter" dataDxfId="21" totalsRowDxfId="10"/>
    <tableColumn id="16" xr3:uid="{36681605-005F-452D-865F-7277B115BAB9}" name="Cluster" dataDxfId="20" totalsRowDxfId="9"/>
    <tableColumn id="19" xr3:uid="{CA4836E8-0832-474E-B392-FDE77551D1F6}" name="Datastore Cluster" dataDxfId="19" totalsRowDxfId="8"/>
    <tableColumn id="20" xr3:uid="{F635AD1F-CE55-4DDD-A8FB-09871B475C6C}" name="VM Folder Path" dataDxfId="18" totalsRowDxfId="7"/>
    <tableColumn id="15" xr3:uid="{5A3EC077-1056-496A-9F95-E0BF460F1F43}" name="VM Name" totalsRowFunction="count" dataDxfId="17" totalsRowDxfId="6"/>
    <tableColumn id="10" xr3:uid="{C0973066-9EB7-44B3-BFF5-448825B4CFBC}" name="Operating System" dataDxfId="16" totalsRowDxfId="5"/>
    <tableColumn id="14" xr3:uid="{0AFE8D64-9B19-42A0-BBF5-6E9E96F2839E}" name="Function" dataDxfId="15" totalsRowDxfId="4"/>
    <tableColumn id="2" xr3:uid="{B0657FD1-B13D-4789-97BA-65EE81776F22}" name="Current IP" dataDxfId="14" totalsRowDxfId="3"/>
    <tableColumn id="3" xr3:uid="{1E57A82F-F215-4E3C-8D66-C7AB509573FB}" name="Current PortGroup" dataDxfId="13" totalsRowDxfId="2"/>
    <tableColumn id="4" xr3:uid="{AFDE70A5-D618-42A0-B8F5-A23EA2BA69C7}" name="New IP" dataDxfId="12" totalsRowDxfId="1"/>
    <tableColumn id="5" xr3:uid="{F5F4D01A-3388-4D9B-9B69-A641B972A92F}" name="New PortGroup" dataDxfId="11" totalsRowDxfId="0"/>
  </tableColumns>
  <tableStyleInfo name="TableStyleDark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F4F0F9-DCDC-4234-B04A-BD1757F3E89D}" name="Table2" displayName="Table2" ref="A1:A21" totalsRowShown="0">
  <autoFilter ref="A1:A21" xr:uid="{69595DB9-3E29-4248-B5F6-EF465212A298}"/>
  <tableColumns count="1">
    <tableColumn id="1" xr3:uid="{37999D46-6F10-4C67-9B54-4C188665867B}" name="Datacenters"/>
  </tableColumns>
  <tableStyleInfo name="TableStyleDark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49AB87A-287B-4A6D-B224-3295B99F7AB2}" name="Table4" displayName="Table4" ref="A25:A37" totalsRowShown="0">
  <autoFilter ref="A25:A37" xr:uid="{1827604D-21BD-40E3-9B62-D547918D199E}"/>
  <sortState ref="A26:A37">
    <sortCondition descending="1" ref="A25:A37"/>
  </sortState>
  <tableColumns count="1">
    <tableColumn id="1" xr3:uid="{51CA7204-74D9-43EA-BFDA-52617D7DACFB}" name="Operating System"/>
  </tableColumns>
  <tableStyleInfo name="TableStyleDark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C6878F9-6881-4641-9099-D66673C4E4D3}" name="Table5" displayName="Table5" ref="C1:C36" totalsRowShown="0">
  <autoFilter ref="C1:C36" xr:uid="{23FE25FA-8300-454B-8A7E-4BDE110E6571}"/>
  <sortState ref="C2:C36">
    <sortCondition ref="C1:C36"/>
  </sortState>
  <tableColumns count="1">
    <tableColumn id="1" xr3:uid="{4031F309-2EEC-458F-8B1C-FD9490AB5EC9}" name="Datastore Cluster"/>
  </tableColumns>
  <tableStyleInfo name="TableStyleDark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2E23713-1216-4234-A483-8175C12D6BD7}" name="Table8" displayName="Table8" ref="E1:E33" totalsRowShown="0">
  <autoFilter ref="E1:E33" xr:uid="{966E8CF1-51DD-4BE4-BB4D-523FD721F8CD}"/>
  <sortState ref="E2:E33">
    <sortCondition ref="E1:E33"/>
  </sortState>
  <tableColumns count="1">
    <tableColumn id="1" xr3:uid="{28761E58-4630-412A-AF6D-5E8BB99CE967}" name="Cluster"/>
  </tableColumns>
  <tableStyleInfo name="TableStyleDark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43"/>
  <sheetViews>
    <sheetView tabSelected="1" zoomScaleNormal="100" workbookViewId="0">
      <pane ySplit="4" topLeftCell="A5" activePane="bottomLeft" state="frozen"/>
      <selection pane="bottomLeft" activeCell="J11" sqref="J11"/>
    </sheetView>
  </sheetViews>
  <sheetFormatPr defaultColWidth="18.5546875" defaultRowHeight="14.4" x14ac:dyDescent="0.3"/>
  <cols>
    <col min="1" max="1" width="17.109375" style="11" bestFit="1" customWidth="1"/>
    <col min="2" max="2" width="10" style="11" bestFit="1" customWidth="1"/>
    <col min="3" max="3" width="19.77734375" style="11" bestFit="1" customWidth="1"/>
    <col min="4" max="4" width="22.109375" style="11" bestFit="1" customWidth="1"/>
    <col min="5" max="5" width="24.88671875" style="11" customWidth="1"/>
    <col min="6" max="6" width="13" style="11" bestFit="1" customWidth="1"/>
    <col min="7" max="7" width="23" style="11" bestFit="1" customWidth="1"/>
    <col min="8" max="8" width="11.6640625" style="11" bestFit="1" customWidth="1"/>
    <col min="9" max="9" width="15" style="11" bestFit="1" customWidth="1"/>
    <col min="10" max="10" width="13.109375" style="11" bestFit="1" customWidth="1"/>
    <col min="11" max="11" width="12.6640625" style="11" bestFit="1" customWidth="1"/>
    <col min="12" max="12" width="11.5546875" style="32" customWidth="1"/>
    <col min="13" max="13" width="5" style="13" bestFit="1" customWidth="1"/>
    <col min="14" max="16384" width="18.5546875" style="11"/>
  </cols>
  <sheetData>
    <row r="1" spans="1:13" s="23" customFormat="1" ht="15.6" x14ac:dyDescent="0.3">
      <c r="F1" s="26" t="s">
        <v>117</v>
      </c>
      <c r="G1" s="26">
        <v>99999</v>
      </c>
      <c r="L1" s="28"/>
      <c r="M1" s="25"/>
    </row>
    <row r="2" spans="1:13" s="23" customFormat="1" ht="15.6" x14ac:dyDescent="0.3">
      <c r="F2" s="26" t="s">
        <v>116</v>
      </c>
      <c r="G2" s="26">
        <v>99999</v>
      </c>
      <c r="L2" s="28"/>
      <c r="M2" s="25"/>
    </row>
    <row r="3" spans="1:13" x14ac:dyDescent="0.3">
      <c r="J3" s="27"/>
      <c r="K3" s="27"/>
      <c r="L3" s="29"/>
    </row>
    <row r="4" spans="1:13" ht="15.6" x14ac:dyDescent="0.3">
      <c r="A4" s="5" t="s">
        <v>8</v>
      </c>
      <c r="B4" s="5" t="s">
        <v>9</v>
      </c>
      <c r="C4" s="5" t="s">
        <v>44</v>
      </c>
      <c r="D4" s="5" t="s">
        <v>10</v>
      </c>
      <c r="E4" s="5" t="s">
        <v>11</v>
      </c>
      <c r="F4" s="5" t="s">
        <v>0</v>
      </c>
      <c r="G4" s="5" t="s">
        <v>1</v>
      </c>
      <c r="H4" s="5" t="s">
        <v>6</v>
      </c>
      <c r="I4" s="5" t="s">
        <v>120</v>
      </c>
      <c r="J4" s="5" t="s">
        <v>121</v>
      </c>
      <c r="K4" s="5" t="s">
        <v>112</v>
      </c>
      <c r="L4" s="30" t="s">
        <v>4</v>
      </c>
    </row>
    <row r="5" spans="1:13" x14ac:dyDescent="0.3">
      <c r="A5" s="16" t="s">
        <v>16</v>
      </c>
      <c r="B5" s="16" t="s">
        <v>96</v>
      </c>
      <c r="C5" s="16" t="s">
        <v>76</v>
      </c>
      <c r="D5" s="16"/>
      <c r="E5" s="16"/>
      <c r="F5" s="16" t="s">
        <v>118</v>
      </c>
      <c r="G5" s="17" t="s">
        <v>41</v>
      </c>
      <c r="H5" s="16" t="s">
        <v>114</v>
      </c>
      <c r="I5" s="18">
        <v>2</v>
      </c>
      <c r="J5" s="18">
        <v>8</v>
      </c>
      <c r="K5" s="17">
        <f>SUM(Table1[[#This Row],[Current CPU]:[New CPU]])</f>
        <v>10</v>
      </c>
      <c r="L5" s="30">
        <f>32.88*Table1[[#This Row],[New CPU]]</f>
        <v>263.04000000000002</v>
      </c>
    </row>
    <row r="6" spans="1:13" x14ac:dyDescent="0.3">
      <c r="A6" s="16" t="s">
        <v>18</v>
      </c>
      <c r="B6" s="16" t="s">
        <v>104</v>
      </c>
      <c r="C6" s="16" t="s">
        <v>74</v>
      </c>
      <c r="D6" s="16"/>
      <c r="E6" s="16"/>
      <c r="F6" s="16" t="s">
        <v>119</v>
      </c>
      <c r="G6" s="17" t="s">
        <v>41</v>
      </c>
      <c r="H6" s="16" t="s">
        <v>115</v>
      </c>
      <c r="I6" s="18">
        <v>2</v>
      </c>
      <c r="J6" s="18">
        <v>10</v>
      </c>
      <c r="K6" s="17">
        <f>SUM(Table1[[#This Row],[Current CPU]:[New CPU]])</f>
        <v>12</v>
      </c>
      <c r="L6" s="30">
        <f>32.88*Table1[[#This Row],[New CPU]]</f>
        <v>328.8</v>
      </c>
    </row>
    <row r="7" spans="1:13" x14ac:dyDescent="0.3">
      <c r="A7" s="16"/>
      <c r="B7" s="16"/>
      <c r="C7" s="16"/>
      <c r="D7" s="16"/>
      <c r="E7" s="16"/>
      <c r="F7" s="16"/>
      <c r="G7" s="17"/>
      <c r="H7" s="16"/>
      <c r="I7" s="18"/>
      <c r="J7" s="18"/>
      <c r="K7" s="17">
        <f>SUM(Table1[[#This Row],[Current CPU]:[New CPU]])</f>
        <v>0</v>
      </c>
      <c r="L7" s="30">
        <f>32.88*Table1[[#This Row],[New CPU]]</f>
        <v>0</v>
      </c>
    </row>
    <row r="8" spans="1:13" x14ac:dyDescent="0.3">
      <c r="A8" s="16"/>
      <c r="B8" s="16"/>
      <c r="C8" s="16"/>
      <c r="D8" s="16"/>
      <c r="E8" s="16"/>
      <c r="F8" s="16"/>
      <c r="G8" s="17"/>
      <c r="H8" s="16"/>
      <c r="I8" s="18"/>
      <c r="J8" s="18"/>
      <c r="K8" s="17">
        <f>SUM(Table1[[#This Row],[Current CPU]:[New CPU]])</f>
        <v>0</v>
      </c>
      <c r="L8" s="30">
        <f>32.88*Table1[[#This Row],[New CPU]]</f>
        <v>0</v>
      </c>
    </row>
    <row r="9" spans="1:13" x14ac:dyDescent="0.3">
      <c r="A9" s="16"/>
      <c r="B9" s="16"/>
      <c r="C9" s="16"/>
      <c r="D9" s="16"/>
      <c r="E9" s="16"/>
      <c r="F9" s="18"/>
      <c r="G9" s="17"/>
      <c r="H9" s="16"/>
      <c r="I9" s="18"/>
      <c r="J9" s="18"/>
      <c r="K9" s="17">
        <f>SUM(Table1[[#This Row],[Current CPU]:[New CPU]])</f>
        <v>0</v>
      </c>
      <c r="L9" s="30">
        <f>32.88*Table1[[#This Row],[New CPU]]</f>
        <v>0</v>
      </c>
    </row>
    <row r="10" spans="1:13" x14ac:dyDescent="0.3">
      <c r="A10" s="16"/>
      <c r="B10" s="16"/>
      <c r="C10" s="16"/>
      <c r="D10" s="16"/>
      <c r="E10" s="16"/>
      <c r="F10" s="17"/>
      <c r="G10" s="17"/>
      <c r="H10" s="16"/>
      <c r="I10" s="19"/>
      <c r="J10" s="19"/>
      <c r="K10" s="17">
        <f>SUM(Table1[[#This Row],[Current CPU]:[New CPU]])</f>
        <v>0</v>
      </c>
      <c r="L10" s="30">
        <f>32.88*Table1[[#This Row],[New CPU]]</f>
        <v>0</v>
      </c>
    </row>
    <row r="11" spans="1:13" x14ac:dyDescent="0.3">
      <c r="A11" s="16"/>
      <c r="B11" s="16"/>
      <c r="C11" s="16"/>
      <c r="D11" s="16"/>
      <c r="E11" s="16"/>
      <c r="F11" s="17"/>
      <c r="G11" s="17"/>
      <c r="H11" s="16"/>
      <c r="I11" s="19"/>
      <c r="J11" s="19"/>
      <c r="K11" s="17">
        <f>SUM(Table1[[#This Row],[Current CPU]:[New CPU]])</f>
        <v>0</v>
      </c>
      <c r="L11" s="30">
        <f>32.88*Table1[[#This Row],[New CPU]]</f>
        <v>0</v>
      </c>
    </row>
    <row r="12" spans="1:13" x14ac:dyDescent="0.3">
      <c r="A12" s="16"/>
      <c r="B12" s="16"/>
      <c r="C12" s="16"/>
      <c r="D12" s="16"/>
      <c r="E12" s="16"/>
      <c r="F12" s="17"/>
      <c r="G12" s="17"/>
      <c r="H12" s="16"/>
      <c r="I12" s="19"/>
      <c r="J12" s="19"/>
      <c r="K12" s="17">
        <f>SUM(Table1[[#This Row],[Current CPU]:[New CPU]])</f>
        <v>0</v>
      </c>
      <c r="L12" s="30">
        <f>32.88*Table1[[#This Row],[New CPU]]</f>
        <v>0</v>
      </c>
    </row>
    <row r="13" spans="1:13" x14ac:dyDescent="0.3">
      <c r="A13" s="16"/>
      <c r="B13" s="16"/>
      <c r="C13" s="16"/>
      <c r="D13" s="16"/>
      <c r="E13" s="16"/>
      <c r="F13" s="17"/>
      <c r="G13" s="17"/>
      <c r="H13" s="16"/>
      <c r="I13" s="19"/>
      <c r="J13" s="19"/>
      <c r="K13" s="17">
        <f>SUM(Table1[[#This Row],[Current CPU]:[New CPU]])</f>
        <v>0</v>
      </c>
      <c r="L13" s="30">
        <f>32.88*Table1[[#This Row],[New CPU]]</f>
        <v>0</v>
      </c>
    </row>
    <row r="14" spans="1:13" x14ac:dyDescent="0.3">
      <c r="A14" s="16"/>
      <c r="B14" s="16"/>
      <c r="C14" s="16"/>
      <c r="D14" s="16"/>
      <c r="E14" s="16"/>
      <c r="F14" s="17"/>
      <c r="G14" s="17"/>
      <c r="H14" s="16"/>
      <c r="I14" s="19"/>
      <c r="J14" s="19"/>
      <c r="K14" s="17">
        <f>SUM(Table1[[#This Row],[Current CPU]:[New CPU]])</f>
        <v>0</v>
      </c>
      <c r="L14" s="30">
        <f>32.88*Table1[[#This Row],[New CPU]]</f>
        <v>0</v>
      </c>
    </row>
    <row r="15" spans="1:13" x14ac:dyDescent="0.3">
      <c r="A15" s="16"/>
      <c r="B15" s="16"/>
      <c r="C15" s="16"/>
      <c r="D15" s="16"/>
      <c r="E15" s="16"/>
      <c r="F15" s="17"/>
      <c r="G15" s="17"/>
      <c r="H15" s="16"/>
      <c r="I15" s="19"/>
      <c r="J15" s="19"/>
      <c r="K15" s="17">
        <f>SUM(Table1[[#This Row],[Current CPU]:[New CPU]])</f>
        <v>0</v>
      </c>
      <c r="L15" s="30">
        <f>32.88*Table1[[#This Row],[New CPU]]</f>
        <v>0</v>
      </c>
      <c r="M15" s="11"/>
    </row>
    <row r="16" spans="1:13" x14ac:dyDescent="0.3">
      <c r="A16" s="16"/>
      <c r="B16" s="16"/>
      <c r="C16" s="16"/>
      <c r="D16" s="16"/>
      <c r="E16" s="16"/>
      <c r="F16" s="17"/>
      <c r="G16" s="17"/>
      <c r="H16" s="16"/>
      <c r="I16" s="19"/>
      <c r="J16" s="19"/>
      <c r="K16" s="17">
        <f>SUM(Table1[[#This Row],[Current CPU]:[New CPU]])</f>
        <v>0</v>
      </c>
      <c r="L16" s="30">
        <f>32.88*Table1[[#This Row],[New CPU]]</f>
        <v>0</v>
      </c>
      <c r="M16" s="11"/>
    </row>
    <row r="17" spans="1:13" x14ac:dyDescent="0.3">
      <c r="A17" s="16"/>
      <c r="B17" s="16"/>
      <c r="C17" s="16"/>
      <c r="D17" s="16"/>
      <c r="E17" s="16"/>
      <c r="F17" s="17"/>
      <c r="G17" s="17"/>
      <c r="H17" s="16"/>
      <c r="I17" s="19"/>
      <c r="J17" s="19"/>
      <c r="K17" s="17">
        <f>SUM(Table1[[#This Row],[Current CPU]:[New CPU]])</f>
        <v>0</v>
      </c>
      <c r="L17" s="30">
        <f>32.88*Table1[[#This Row],[New CPU]]</f>
        <v>0</v>
      </c>
      <c r="M17" s="11"/>
    </row>
    <row r="18" spans="1:13" x14ac:dyDescent="0.3">
      <c r="A18" s="16"/>
      <c r="B18" s="16"/>
      <c r="C18" s="16"/>
      <c r="D18" s="16"/>
      <c r="E18" s="16"/>
      <c r="F18" s="17"/>
      <c r="G18" s="17"/>
      <c r="H18" s="16"/>
      <c r="I18" s="19"/>
      <c r="J18" s="19"/>
      <c r="K18" s="17">
        <f>SUM(Table1[[#This Row],[Current CPU]:[New CPU]])</f>
        <v>0</v>
      </c>
      <c r="L18" s="30">
        <f>32.88*Table1[[#This Row],[New CPU]]</f>
        <v>0</v>
      </c>
      <c r="M18" s="11"/>
    </row>
    <row r="19" spans="1:13" x14ac:dyDescent="0.3">
      <c r="A19" s="16"/>
      <c r="B19" s="16"/>
      <c r="C19" s="16"/>
      <c r="D19" s="16"/>
      <c r="E19" s="16"/>
      <c r="F19" s="17"/>
      <c r="G19" s="17"/>
      <c r="H19" s="16"/>
      <c r="I19" s="19"/>
      <c r="J19" s="19"/>
      <c r="K19" s="17">
        <f>SUM(Table1[[#This Row],[Current CPU]:[New CPU]])</f>
        <v>0</v>
      </c>
      <c r="L19" s="30">
        <f>32.88*Table1[[#This Row],[New CPU]]</f>
        <v>0</v>
      </c>
      <c r="M19" s="11"/>
    </row>
    <row r="20" spans="1:13" x14ac:dyDescent="0.3">
      <c r="A20" s="16"/>
      <c r="B20" s="16"/>
      <c r="C20" s="16"/>
      <c r="D20" s="16"/>
      <c r="E20" s="16"/>
      <c r="F20" s="17"/>
      <c r="G20" s="17"/>
      <c r="H20" s="16"/>
      <c r="I20" s="19"/>
      <c r="J20" s="19"/>
      <c r="K20" s="17">
        <f>SUM(Table1[[#This Row],[Current CPU]:[New CPU]])</f>
        <v>0</v>
      </c>
      <c r="L20" s="30">
        <f>32.88*Table1[[#This Row],[New CPU]]</f>
        <v>0</v>
      </c>
      <c r="M20" s="11"/>
    </row>
    <row r="21" spans="1:13" x14ac:dyDescent="0.3">
      <c r="A21" s="16"/>
      <c r="B21" s="16"/>
      <c r="C21" s="16"/>
      <c r="D21" s="16"/>
      <c r="E21" s="16"/>
      <c r="F21" s="17"/>
      <c r="G21" s="17"/>
      <c r="H21" s="16"/>
      <c r="I21" s="19"/>
      <c r="J21" s="19"/>
      <c r="K21" s="17">
        <f>SUM(Table1[[#This Row],[Current CPU]:[New CPU]])</f>
        <v>0</v>
      </c>
      <c r="L21" s="30">
        <f>32.88*Table1[[#This Row],[New CPU]]</f>
        <v>0</v>
      </c>
      <c r="M21" s="11"/>
    </row>
    <row r="22" spans="1:13" x14ac:dyDescent="0.3">
      <c r="A22" s="16"/>
      <c r="B22" s="16"/>
      <c r="C22" s="16"/>
      <c r="D22" s="16"/>
      <c r="E22" s="16"/>
      <c r="F22" s="17"/>
      <c r="G22" s="17"/>
      <c r="H22" s="16"/>
      <c r="I22" s="19"/>
      <c r="J22" s="19"/>
      <c r="K22" s="17">
        <f>SUM(Table1[[#This Row],[Current CPU]:[New CPU]])</f>
        <v>0</v>
      </c>
      <c r="L22" s="30">
        <f>32.88*Table1[[#This Row],[New CPU]]</f>
        <v>0</v>
      </c>
    </row>
    <row r="23" spans="1:13" x14ac:dyDescent="0.3">
      <c r="A23" s="16"/>
      <c r="B23" s="16"/>
      <c r="C23" s="16"/>
      <c r="D23" s="16"/>
      <c r="E23" s="16"/>
      <c r="F23" s="17"/>
      <c r="G23" s="17"/>
      <c r="H23" s="16"/>
      <c r="I23" s="19"/>
      <c r="J23" s="19"/>
      <c r="K23" s="17">
        <f>SUM(Table1[[#This Row],[Current CPU]:[New CPU]])</f>
        <v>0</v>
      </c>
      <c r="L23" s="30">
        <f>32.88*Table1[[#This Row],[New CPU]]</f>
        <v>0</v>
      </c>
    </row>
    <row r="24" spans="1:13" x14ac:dyDescent="0.3">
      <c r="A24" s="16"/>
      <c r="B24" s="16"/>
      <c r="C24" s="16"/>
      <c r="D24" s="16"/>
      <c r="E24" s="16"/>
      <c r="F24" s="17"/>
      <c r="G24" s="17"/>
      <c r="H24" s="16"/>
      <c r="I24" s="19"/>
      <c r="J24" s="19"/>
      <c r="K24" s="17">
        <f>SUM(Table1[[#This Row],[Current CPU]:[New CPU]])</f>
        <v>0</v>
      </c>
      <c r="L24" s="30">
        <f>32.88*Table1[[#This Row],[New CPU]]</f>
        <v>0</v>
      </c>
    </row>
    <row r="25" spans="1:13" s="14" customFormat="1" x14ac:dyDescent="0.3">
      <c r="A25" s="16"/>
      <c r="B25" s="16"/>
      <c r="C25" s="16"/>
      <c r="D25" s="16"/>
      <c r="E25" s="16"/>
      <c r="F25" s="17"/>
      <c r="G25" s="17"/>
      <c r="H25" s="16"/>
      <c r="I25" s="19"/>
      <c r="J25" s="19"/>
      <c r="K25" s="17">
        <f>SUM(Table1[[#This Row],[Current CPU]:[New CPU]])</f>
        <v>0</v>
      </c>
      <c r="L25" s="31">
        <f>32.88*Table1[[#This Row],[New CPU]]</f>
        <v>0</v>
      </c>
      <c r="M25" s="15"/>
    </row>
    <row r="26" spans="1:13" x14ac:dyDescent="0.3">
      <c r="A26" s="16"/>
      <c r="B26" s="16"/>
      <c r="C26" s="16"/>
      <c r="D26" s="16"/>
      <c r="E26" s="16"/>
      <c r="F26" s="17"/>
      <c r="G26" s="17"/>
      <c r="H26" s="16"/>
      <c r="I26" s="19"/>
      <c r="J26" s="19"/>
      <c r="K26" s="17">
        <f>SUM(Table1[[#This Row],[Current CPU]:[New CPU]])</f>
        <v>0</v>
      </c>
      <c r="L26" s="30">
        <f>32.88*Table1[[#This Row],[New CPU]]</f>
        <v>0</v>
      </c>
    </row>
    <row r="27" spans="1:13" x14ac:dyDescent="0.3">
      <c r="A27" s="16"/>
      <c r="B27" s="16"/>
      <c r="C27" s="16"/>
      <c r="D27" s="16"/>
      <c r="E27" s="16"/>
      <c r="F27" s="17"/>
      <c r="G27" s="17"/>
      <c r="H27" s="16"/>
      <c r="I27" s="19"/>
      <c r="J27" s="19"/>
      <c r="K27" s="17">
        <f>SUM(Table1[[#This Row],[Current CPU]:[New CPU]])</f>
        <v>0</v>
      </c>
      <c r="L27" s="30">
        <f>32.88*Table1[[#This Row],[New CPU]]</f>
        <v>0</v>
      </c>
    </row>
    <row r="28" spans="1:13" x14ac:dyDescent="0.3">
      <c r="A28" s="16"/>
      <c r="B28" s="16"/>
      <c r="C28" s="16"/>
      <c r="D28" s="16"/>
      <c r="E28" s="16"/>
      <c r="F28" s="17"/>
      <c r="G28" s="17"/>
      <c r="H28" s="16"/>
      <c r="I28" s="19"/>
      <c r="J28" s="19"/>
      <c r="K28" s="17">
        <f>SUM(Table1[[#This Row],[Current CPU]:[New CPU]])</f>
        <v>0</v>
      </c>
      <c r="L28" s="30">
        <f>32.88*Table1[[#This Row],[New CPU]]</f>
        <v>0</v>
      </c>
    </row>
    <row r="29" spans="1:13" x14ac:dyDescent="0.3">
      <c r="A29" s="16"/>
      <c r="B29" s="16"/>
      <c r="C29" s="16"/>
      <c r="D29" s="16"/>
      <c r="E29" s="16"/>
      <c r="F29" s="17"/>
      <c r="G29" s="17"/>
      <c r="H29" s="16"/>
      <c r="I29" s="19"/>
      <c r="J29" s="19"/>
      <c r="K29" s="17">
        <f>SUM(Table1[[#This Row],[Current CPU]:[New CPU]])</f>
        <v>0</v>
      </c>
      <c r="L29" s="30">
        <f>32.88*Table1[[#This Row],[New CPU]]</f>
        <v>0</v>
      </c>
    </row>
    <row r="30" spans="1:13" x14ac:dyDescent="0.3">
      <c r="A30" s="16"/>
      <c r="B30" s="16"/>
      <c r="C30" s="16"/>
      <c r="D30" s="16"/>
      <c r="E30" s="16"/>
      <c r="F30" s="17"/>
      <c r="G30" s="17"/>
      <c r="H30" s="16"/>
      <c r="I30" s="19"/>
      <c r="J30" s="19"/>
      <c r="K30" s="17">
        <f>SUM(Table1[[#This Row],[Current CPU]:[New CPU]])</f>
        <v>0</v>
      </c>
      <c r="L30" s="30">
        <f>32.88*Table1[[#This Row],[New CPU]]</f>
        <v>0</v>
      </c>
    </row>
    <row r="31" spans="1:13" x14ac:dyDescent="0.3">
      <c r="A31" s="16"/>
      <c r="B31" s="16"/>
      <c r="C31" s="16"/>
      <c r="D31" s="16"/>
      <c r="E31" s="16"/>
      <c r="F31" s="17"/>
      <c r="G31" s="17"/>
      <c r="H31" s="16"/>
      <c r="I31" s="19"/>
      <c r="J31" s="19"/>
      <c r="K31" s="17">
        <f>SUM(Table1[[#This Row],[Current CPU]:[New CPU]])</f>
        <v>0</v>
      </c>
      <c r="L31" s="30">
        <f>32.88*Table1[[#This Row],[New CPU]]</f>
        <v>0</v>
      </c>
    </row>
    <row r="32" spans="1:13" x14ac:dyDescent="0.3">
      <c r="A32" s="16"/>
      <c r="B32" s="16"/>
      <c r="C32" s="16"/>
      <c r="D32" s="16"/>
      <c r="E32" s="16"/>
      <c r="F32" s="17"/>
      <c r="G32" s="17"/>
      <c r="H32" s="16"/>
      <c r="I32" s="19"/>
      <c r="J32" s="19"/>
      <c r="K32" s="17">
        <f>SUM(Table1[[#This Row],[Current CPU]:[New CPU]])</f>
        <v>0</v>
      </c>
      <c r="L32" s="30">
        <f>32.88*Table1[[#This Row],[New CPU]]</f>
        <v>0</v>
      </c>
    </row>
    <row r="33" spans="1:12" x14ac:dyDescent="0.3">
      <c r="A33" s="16"/>
      <c r="B33" s="16"/>
      <c r="C33" s="16"/>
      <c r="D33" s="16"/>
      <c r="E33" s="16"/>
      <c r="F33" s="17"/>
      <c r="G33" s="17"/>
      <c r="H33" s="16"/>
      <c r="I33" s="19"/>
      <c r="J33" s="19"/>
      <c r="K33" s="17">
        <f>SUM(Table1[[#This Row],[Current CPU]:[New CPU]])</f>
        <v>0</v>
      </c>
      <c r="L33" s="30">
        <f>32.88*Table1[[#This Row],[New CPU]]</f>
        <v>0</v>
      </c>
    </row>
    <row r="34" spans="1:12" x14ac:dyDescent="0.3">
      <c r="A34" s="16"/>
      <c r="B34" s="16"/>
      <c r="C34" s="16"/>
      <c r="D34" s="16"/>
      <c r="E34" s="16"/>
      <c r="F34" s="17"/>
      <c r="G34" s="17"/>
      <c r="H34" s="16"/>
      <c r="I34" s="19"/>
      <c r="J34" s="19"/>
      <c r="K34" s="17">
        <f>SUM(Table1[[#This Row],[Current CPU]:[New CPU]])</f>
        <v>0</v>
      </c>
      <c r="L34" s="30">
        <f>32.88*Table1[[#This Row],[New CPU]]</f>
        <v>0</v>
      </c>
    </row>
    <row r="35" spans="1:12" x14ac:dyDescent="0.3">
      <c r="A35" s="16"/>
      <c r="B35" s="16"/>
      <c r="C35" s="16"/>
      <c r="D35" s="16"/>
      <c r="E35" s="16"/>
      <c r="F35" s="17"/>
      <c r="G35" s="17"/>
      <c r="H35" s="16"/>
      <c r="I35" s="19"/>
      <c r="J35" s="19"/>
      <c r="K35" s="17">
        <f>SUM(Table1[[#This Row],[Current CPU]:[New CPU]])</f>
        <v>0</v>
      </c>
      <c r="L35" s="30">
        <f>32.88*Table1[[#This Row],[New CPU]]</f>
        <v>0</v>
      </c>
    </row>
    <row r="36" spans="1:12" x14ac:dyDescent="0.3">
      <c r="A36" s="7"/>
      <c r="B36" s="8"/>
      <c r="C36" s="8"/>
      <c r="D36" s="8"/>
      <c r="E36" s="8"/>
      <c r="F36" s="9">
        <f>SUBTOTAL(103,Table1[VM Name])</f>
        <v>2</v>
      </c>
      <c r="G36" s="1"/>
      <c r="H36" s="1"/>
      <c r="I36" s="7">
        <f>SUBTOTAL(109,Table1[Current CPU])</f>
        <v>4</v>
      </c>
      <c r="J36" s="7">
        <f>SUBTOTAL(109,Table1[New CPU])</f>
        <v>18</v>
      </c>
      <c r="K36" s="10">
        <f>SUBTOTAL(109,Table1[Total CPU])</f>
        <v>22</v>
      </c>
      <c r="L36" s="31">
        <f>SUBTOTAL(109,Table1[Cost])</f>
        <v>591.84</v>
      </c>
    </row>
    <row r="39" spans="1:12" ht="18" x14ac:dyDescent="0.3">
      <c r="C39" s="2" t="s">
        <v>5</v>
      </c>
      <c r="D39" s="2">
        <f>Table1[[#Totals],[VM Name]]</f>
        <v>2</v>
      </c>
    </row>
    <row r="40" spans="1:12" ht="18" x14ac:dyDescent="0.3">
      <c r="C40" s="2" t="s">
        <v>120</v>
      </c>
      <c r="D40" s="2">
        <f>Table1[[#Totals],[Current CPU]]</f>
        <v>4</v>
      </c>
    </row>
    <row r="41" spans="1:12" ht="18" x14ac:dyDescent="0.3">
      <c r="C41" s="2" t="s">
        <v>121</v>
      </c>
      <c r="D41" s="2">
        <f>Table1[[#Totals],[New CPU]]</f>
        <v>18</v>
      </c>
    </row>
    <row r="42" spans="1:12" ht="18" x14ac:dyDescent="0.3">
      <c r="C42" s="2" t="s">
        <v>112</v>
      </c>
      <c r="D42" s="22">
        <f>Table1[[#Totals],[Total CPU]]</f>
        <v>22</v>
      </c>
    </row>
    <row r="43" spans="1:12" ht="18" x14ac:dyDescent="0.3">
      <c r="C43" s="2" t="s">
        <v>2</v>
      </c>
      <c r="D43" s="4">
        <f>Table1[[#Totals],[Cost]]</f>
        <v>591.84</v>
      </c>
    </row>
  </sheetData>
  <pageMargins left="0.7" right="0.7" top="0.75" bottom="0.75" header="0.3" footer="0.3"/>
  <pageSetup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EB366946-A154-439E-8E09-BC6BFF6E1F16}">
          <x14:formula1>
            <xm:f>Tables!$A$2:$A$21</xm:f>
          </x14:formula1>
          <xm:sqref>A5:A35</xm:sqref>
        </x14:dataValidation>
        <x14:dataValidation type="list" allowBlank="1" showInputMessage="1" showErrorMessage="1" xr:uid="{E67A1871-A494-4D1F-9632-1506AA09C1A6}">
          <x14:formula1>
            <xm:f>Tables!$A$26:$A$37</xm:f>
          </x14:formula1>
          <xm:sqref>G5:G35</xm:sqref>
        </x14:dataValidation>
        <x14:dataValidation type="list" allowBlank="1" showInputMessage="1" showErrorMessage="1" xr:uid="{18570A2A-A519-4E18-B2AA-7154C68D7472}">
          <x14:formula1>
            <xm:f>Tables!$E$2:$E$33</xm:f>
          </x14:formula1>
          <xm:sqref>B5:B35</xm:sqref>
        </x14:dataValidation>
        <x14:dataValidation type="list" allowBlank="1" showInputMessage="1" showErrorMessage="1" xr:uid="{EA657BE2-EAE6-44A3-AB27-91D54B6B1BBC}">
          <x14:formula1>
            <xm:f>Tables!$C$2:$C$36</xm:f>
          </x14:formula1>
          <xm:sqref>E5:E35 C5:C35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08DF-410F-4AC2-99D1-B507CE4021AD}">
  <dimension ref="A1:R43"/>
  <sheetViews>
    <sheetView zoomScale="90" zoomScaleNormal="90" workbookViewId="0">
      <pane ySplit="4" topLeftCell="A5" activePane="bottomLeft" state="frozen"/>
      <selection pane="bottomLeft" activeCell="K18" sqref="K18"/>
    </sheetView>
  </sheetViews>
  <sheetFormatPr defaultColWidth="18.5546875" defaultRowHeight="14.4" x14ac:dyDescent="0.3"/>
  <cols>
    <col min="1" max="1" width="17.109375" style="11" bestFit="1" customWidth="1"/>
    <col min="2" max="2" width="10" style="11" bestFit="1" customWidth="1"/>
    <col min="3" max="3" width="21.109375" style="11" bestFit="1" customWidth="1"/>
    <col min="4" max="4" width="22.109375" style="11" bestFit="1" customWidth="1"/>
    <col min="5" max="5" width="24.88671875" style="11" customWidth="1"/>
    <col min="6" max="6" width="13" style="11" bestFit="1" customWidth="1"/>
    <col min="7" max="7" width="23" style="11" bestFit="1" customWidth="1"/>
    <col min="8" max="8" width="11.6640625" style="11" bestFit="1" customWidth="1"/>
    <col min="9" max="9" width="20.44140625" style="11" bestFit="1" customWidth="1"/>
    <col min="10" max="10" width="17.44140625" style="11" bestFit="1" customWidth="1"/>
    <col min="11" max="11" width="18" style="12" bestFit="1" customWidth="1"/>
    <col min="12" max="12" width="14.33203125" style="32" customWidth="1"/>
    <col min="13" max="13" width="5" style="13" bestFit="1" customWidth="1"/>
    <col min="14" max="16384" width="18.5546875" style="11"/>
  </cols>
  <sheetData>
    <row r="1" spans="1:13" s="23" customFormat="1" ht="15.6" x14ac:dyDescent="0.3">
      <c r="F1" s="26" t="s">
        <v>117</v>
      </c>
      <c r="G1" s="26">
        <v>99999</v>
      </c>
      <c r="K1" s="24"/>
      <c r="L1" s="28"/>
      <c r="M1" s="25"/>
    </row>
    <row r="2" spans="1:13" s="23" customFormat="1" ht="15.6" x14ac:dyDescent="0.3">
      <c r="F2" s="26" t="s">
        <v>116</v>
      </c>
      <c r="G2" s="26">
        <v>99999</v>
      </c>
      <c r="K2" s="24"/>
      <c r="L2" s="28"/>
      <c r="M2" s="25"/>
    </row>
    <row r="3" spans="1:13" x14ac:dyDescent="0.3">
      <c r="I3" s="27"/>
      <c r="J3" s="27"/>
      <c r="K3" s="33"/>
      <c r="L3" s="29"/>
    </row>
    <row r="4" spans="1:13" ht="15.6" x14ac:dyDescent="0.3">
      <c r="A4" s="5" t="s">
        <v>8</v>
      </c>
      <c r="B4" s="5" t="s">
        <v>9</v>
      </c>
      <c r="C4" s="5" t="s">
        <v>44</v>
      </c>
      <c r="D4" s="5" t="s">
        <v>10</v>
      </c>
      <c r="E4" s="5" t="s">
        <v>11</v>
      </c>
      <c r="F4" s="5" t="s">
        <v>0</v>
      </c>
      <c r="G4" s="5" t="s">
        <v>1</v>
      </c>
      <c r="H4" s="5" t="s">
        <v>6</v>
      </c>
      <c r="I4" s="5" t="s">
        <v>122</v>
      </c>
      <c r="J4" s="5" t="s">
        <v>123</v>
      </c>
      <c r="K4" s="6" t="s">
        <v>113</v>
      </c>
      <c r="L4" s="30" t="s">
        <v>4</v>
      </c>
    </row>
    <row r="5" spans="1:13" x14ac:dyDescent="0.3">
      <c r="A5" s="16" t="s">
        <v>16</v>
      </c>
      <c r="B5" s="16" t="s">
        <v>96</v>
      </c>
      <c r="C5" s="16" t="s">
        <v>76</v>
      </c>
      <c r="D5" s="16"/>
      <c r="E5" s="16"/>
      <c r="F5" s="16" t="s">
        <v>118</v>
      </c>
      <c r="G5" s="17" t="s">
        <v>41</v>
      </c>
      <c r="H5" s="16" t="s">
        <v>114</v>
      </c>
      <c r="I5" s="18">
        <v>8</v>
      </c>
      <c r="J5" s="17">
        <v>12</v>
      </c>
      <c r="K5" s="20">
        <f>SUM(Table110[[#This Row],[Current Mem (GB)]:[New Mem (GB)]])</f>
        <v>20</v>
      </c>
      <c r="L5" s="30">
        <f>30.31*Table110[[#This Row],[New Mem (GB)]]</f>
        <v>363.71999999999997</v>
      </c>
    </row>
    <row r="6" spans="1:13" x14ac:dyDescent="0.3">
      <c r="A6" s="16" t="s">
        <v>18</v>
      </c>
      <c r="B6" s="16" t="s">
        <v>104</v>
      </c>
      <c r="C6" s="16" t="s">
        <v>74</v>
      </c>
      <c r="D6" s="16"/>
      <c r="E6" s="16"/>
      <c r="F6" s="16" t="s">
        <v>119</v>
      </c>
      <c r="G6" s="17" t="s">
        <v>41</v>
      </c>
      <c r="H6" s="16" t="s">
        <v>115</v>
      </c>
      <c r="I6" s="18">
        <v>10</v>
      </c>
      <c r="J6" s="17">
        <v>32</v>
      </c>
      <c r="K6" s="20">
        <f>SUM(Table110[[#This Row],[Current Mem (GB)]:[New Mem (GB)]])</f>
        <v>42</v>
      </c>
      <c r="L6" s="30">
        <f>30.31*Table110[[#This Row],[New Mem (GB)]]</f>
        <v>969.92</v>
      </c>
    </row>
    <row r="7" spans="1:13" x14ac:dyDescent="0.3">
      <c r="A7" s="16"/>
      <c r="B7" s="16"/>
      <c r="C7" s="16"/>
      <c r="D7" s="16"/>
      <c r="E7" s="16"/>
      <c r="F7" s="16"/>
      <c r="G7" s="17"/>
      <c r="H7" s="16"/>
      <c r="I7" s="18"/>
      <c r="J7" s="17"/>
      <c r="K7" s="20">
        <f>SUM(Table110[[#This Row],[Current Mem (GB)]:[New Mem (GB)]])</f>
        <v>0</v>
      </c>
      <c r="L7" s="30">
        <f>30.31*Table110[[#This Row],[New Mem (GB)]]</f>
        <v>0</v>
      </c>
    </row>
    <row r="8" spans="1:13" x14ac:dyDescent="0.3">
      <c r="A8" s="16"/>
      <c r="B8" s="16"/>
      <c r="C8" s="16"/>
      <c r="D8" s="16"/>
      <c r="E8" s="16"/>
      <c r="F8" s="16"/>
      <c r="G8" s="17"/>
      <c r="H8" s="16"/>
      <c r="I8" s="18"/>
      <c r="J8" s="17"/>
      <c r="K8" s="20">
        <f>SUM(Table110[[#This Row],[Current Mem (GB)]:[New Mem (GB)]])</f>
        <v>0</v>
      </c>
      <c r="L8" s="30">
        <f>30.31*Table110[[#This Row],[New Mem (GB)]]</f>
        <v>0</v>
      </c>
    </row>
    <row r="9" spans="1:13" x14ac:dyDescent="0.3">
      <c r="A9" s="16"/>
      <c r="B9" s="16"/>
      <c r="C9" s="16"/>
      <c r="D9" s="16"/>
      <c r="E9" s="16"/>
      <c r="F9" s="18"/>
      <c r="G9" s="17"/>
      <c r="H9" s="16"/>
      <c r="I9" s="18"/>
      <c r="J9" s="17"/>
      <c r="K9" s="20">
        <f>SUM(Table110[[#This Row],[Current Mem (GB)]:[New Mem (GB)]])</f>
        <v>0</v>
      </c>
      <c r="L9" s="30">
        <f>30.31*Table110[[#This Row],[New Mem (GB)]]</f>
        <v>0</v>
      </c>
    </row>
    <row r="10" spans="1:13" x14ac:dyDescent="0.3">
      <c r="A10" s="16"/>
      <c r="B10" s="16"/>
      <c r="C10" s="16"/>
      <c r="D10" s="16"/>
      <c r="E10" s="16"/>
      <c r="F10" s="17"/>
      <c r="G10" s="17"/>
      <c r="H10" s="16"/>
      <c r="I10" s="19"/>
      <c r="J10" s="17"/>
      <c r="K10" s="20">
        <f>SUM(Table110[[#This Row],[Current Mem (GB)]:[New Mem (GB)]])</f>
        <v>0</v>
      </c>
      <c r="L10" s="30">
        <f>30.31*Table110[[#This Row],[New Mem (GB)]]</f>
        <v>0</v>
      </c>
    </row>
    <row r="11" spans="1:13" x14ac:dyDescent="0.3">
      <c r="A11" s="16"/>
      <c r="B11" s="16"/>
      <c r="C11" s="16"/>
      <c r="D11" s="16"/>
      <c r="E11" s="16"/>
      <c r="F11" s="17"/>
      <c r="G11" s="17"/>
      <c r="H11" s="16"/>
      <c r="I11" s="19"/>
      <c r="J11" s="17"/>
      <c r="K11" s="20">
        <f>SUM(Table110[[#This Row],[Current Mem (GB)]:[New Mem (GB)]])</f>
        <v>0</v>
      </c>
      <c r="L11" s="30">
        <f>30.31*Table110[[#This Row],[New Mem (GB)]]</f>
        <v>0</v>
      </c>
    </row>
    <row r="12" spans="1:13" x14ac:dyDescent="0.3">
      <c r="A12" s="16"/>
      <c r="B12" s="16"/>
      <c r="C12" s="16"/>
      <c r="D12" s="16"/>
      <c r="E12" s="16"/>
      <c r="F12" s="17"/>
      <c r="G12" s="17"/>
      <c r="H12" s="16"/>
      <c r="I12" s="19"/>
      <c r="J12" s="17"/>
      <c r="K12" s="20">
        <f>SUM(Table110[[#This Row],[Current Mem (GB)]:[New Mem (GB)]])</f>
        <v>0</v>
      </c>
      <c r="L12" s="30">
        <f>30.31*Table110[[#This Row],[New Mem (GB)]]</f>
        <v>0</v>
      </c>
    </row>
    <row r="13" spans="1:13" x14ac:dyDescent="0.3">
      <c r="A13" s="16"/>
      <c r="B13" s="16"/>
      <c r="C13" s="16"/>
      <c r="D13" s="16"/>
      <c r="E13" s="16"/>
      <c r="F13" s="17"/>
      <c r="G13" s="17"/>
      <c r="H13" s="16"/>
      <c r="I13" s="19"/>
      <c r="J13" s="17"/>
      <c r="K13" s="20">
        <f>SUM(Table110[[#This Row],[Current Mem (GB)]:[New Mem (GB)]])</f>
        <v>0</v>
      </c>
      <c r="L13" s="30">
        <f>30.31*Table110[[#This Row],[New Mem (GB)]]</f>
        <v>0</v>
      </c>
    </row>
    <row r="14" spans="1:13" x14ac:dyDescent="0.3">
      <c r="A14" s="16"/>
      <c r="B14" s="16"/>
      <c r="C14" s="16"/>
      <c r="D14" s="16"/>
      <c r="E14" s="16"/>
      <c r="F14" s="17"/>
      <c r="G14" s="17"/>
      <c r="H14" s="16"/>
      <c r="I14" s="19"/>
      <c r="J14" s="17"/>
      <c r="K14" s="20">
        <f>SUM(Table110[[#This Row],[Current Mem (GB)]:[New Mem (GB)]])</f>
        <v>0</v>
      </c>
      <c r="L14" s="30">
        <f>30.31*Table110[[#This Row],[New Mem (GB)]]</f>
        <v>0</v>
      </c>
    </row>
    <row r="15" spans="1:13" x14ac:dyDescent="0.3">
      <c r="A15" s="16"/>
      <c r="B15" s="16"/>
      <c r="C15" s="16"/>
      <c r="D15" s="16"/>
      <c r="E15" s="16"/>
      <c r="F15" s="17"/>
      <c r="G15" s="17"/>
      <c r="H15" s="16"/>
      <c r="I15" s="19"/>
      <c r="J15" s="17"/>
      <c r="K15" s="20">
        <f>SUM(Table110[[#This Row],[Current Mem (GB)]:[New Mem (GB)]])</f>
        <v>0</v>
      </c>
      <c r="L15" s="30">
        <f>30.31*Table110[[#This Row],[New Mem (GB)]]</f>
        <v>0</v>
      </c>
      <c r="M15" s="11"/>
    </row>
    <row r="16" spans="1:13" x14ac:dyDescent="0.3">
      <c r="A16" s="16"/>
      <c r="B16" s="16"/>
      <c r="C16" s="16"/>
      <c r="D16" s="16"/>
      <c r="E16" s="16"/>
      <c r="F16" s="17"/>
      <c r="G16" s="17"/>
      <c r="H16" s="16"/>
      <c r="I16" s="19"/>
      <c r="J16" s="17"/>
      <c r="K16" s="20">
        <f>SUM(Table110[[#This Row],[Current Mem (GB)]:[New Mem (GB)]])</f>
        <v>0</v>
      </c>
      <c r="L16" s="30">
        <f>30.31*Table110[[#This Row],[New Mem (GB)]]</f>
        <v>0</v>
      </c>
      <c r="M16" s="11"/>
    </row>
    <row r="17" spans="1:13" x14ac:dyDescent="0.3">
      <c r="A17" s="16"/>
      <c r="B17" s="16"/>
      <c r="C17" s="16"/>
      <c r="D17" s="16"/>
      <c r="E17" s="16"/>
      <c r="F17" s="17"/>
      <c r="G17" s="17"/>
      <c r="H17" s="16"/>
      <c r="I17" s="19"/>
      <c r="J17" s="17"/>
      <c r="K17" s="20">
        <f>SUM(Table110[[#This Row],[Current Mem (GB)]:[New Mem (GB)]])</f>
        <v>0</v>
      </c>
      <c r="L17" s="30">
        <f>30.31*Table110[[#This Row],[New Mem (GB)]]</f>
        <v>0</v>
      </c>
      <c r="M17" s="11"/>
    </row>
    <row r="18" spans="1:13" x14ac:dyDescent="0.3">
      <c r="A18" s="16"/>
      <c r="B18" s="16"/>
      <c r="C18" s="16"/>
      <c r="D18" s="16"/>
      <c r="E18" s="16"/>
      <c r="F18" s="17"/>
      <c r="G18" s="17"/>
      <c r="H18" s="16"/>
      <c r="I18" s="19"/>
      <c r="J18" s="17"/>
      <c r="K18" s="20">
        <f>SUM(Table110[[#This Row],[Current Mem (GB)]:[New Mem (GB)]])</f>
        <v>0</v>
      </c>
      <c r="L18" s="30">
        <f>30.31*Table110[[#This Row],[New Mem (GB)]]</f>
        <v>0</v>
      </c>
      <c r="M18" s="11"/>
    </row>
    <row r="19" spans="1:13" x14ac:dyDescent="0.3">
      <c r="A19" s="16"/>
      <c r="B19" s="16"/>
      <c r="C19" s="16"/>
      <c r="D19" s="16"/>
      <c r="E19" s="16"/>
      <c r="F19" s="17"/>
      <c r="G19" s="17"/>
      <c r="H19" s="16"/>
      <c r="I19" s="19"/>
      <c r="J19" s="17"/>
      <c r="K19" s="20">
        <f>SUM(Table110[[#This Row],[Current Mem (GB)]:[New Mem (GB)]])</f>
        <v>0</v>
      </c>
      <c r="L19" s="30">
        <f>30.31*Table110[[#This Row],[New Mem (GB)]]</f>
        <v>0</v>
      </c>
      <c r="M19" s="11"/>
    </row>
    <row r="20" spans="1:13" x14ac:dyDescent="0.3">
      <c r="A20" s="16"/>
      <c r="B20" s="16"/>
      <c r="C20" s="16"/>
      <c r="D20" s="16"/>
      <c r="E20" s="16"/>
      <c r="F20" s="17"/>
      <c r="G20" s="17"/>
      <c r="H20" s="16"/>
      <c r="I20" s="19"/>
      <c r="J20" s="17"/>
      <c r="K20" s="20">
        <f>SUM(Table110[[#This Row],[Current Mem (GB)]:[New Mem (GB)]])</f>
        <v>0</v>
      </c>
      <c r="L20" s="30">
        <f>30.31*Table110[[#This Row],[New Mem (GB)]]</f>
        <v>0</v>
      </c>
      <c r="M20" s="11"/>
    </row>
    <row r="21" spans="1:13" x14ac:dyDescent="0.3">
      <c r="A21" s="16"/>
      <c r="B21" s="16"/>
      <c r="C21" s="16"/>
      <c r="D21" s="16"/>
      <c r="E21" s="16"/>
      <c r="F21" s="17"/>
      <c r="G21" s="17"/>
      <c r="H21" s="16"/>
      <c r="I21" s="19"/>
      <c r="J21" s="17"/>
      <c r="K21" s="20">
        <f>SUM(Table110[[#This Row],[Current Mem (GB)]:[New Mem (GB)]])</f>
        <v>0</v>
      </c>
      <c r="L21" s="30">
        <f>30.31*Table110[[#This Row],[New Mem (GB)]]</f>
        <v>0</v>
      </c>
      <c r="M21" s="11"/>
    </row>
    <row r="22" spans="1:13" x14ac:dyDescent="0.3">
      <c r="A22" s="16"/>
      <c r="B22" s="16"/>
      <c r="C22" s="16"/>
      <c r="D22" s="16"/>
      <c r="E22" s="16"/>
      <c r="F22" s="17"/>
      <c r="G22" s="17"/>
      <c r="H22" s="16"/>
      <c r="I22" s="19"/>
      <c r="J22" s="17"/>
      <c r="K22" s="20">
        <f>SUM(Table110[[#This Row],[Current Mem (GB)]:[New Mem (GB)]])</f>
        <v>0</v>
      </c>
      <c r="L22" s="30">
        <f>30.31*Table110[[#This Row],[New Mem (GB)]]</f>
        <v>0</v>
      </c>
    </row>
    <row r="23" spans="1:13" x14ac:dyDescent="0.3">
      <c r="A23" s="16"/>
      <c r="B23" s="16"/>
      <c r="C23" s="16"/>
      <c r="D23" s="16"/>
      <c r="E23" s="16"/>
      <c r="F23" s="17"/>
      <c r="G23" s="17"/>
      <c r="H23" s="16"/>
      <c r="I23" s="19"/>
      <c r="J23" s="17"/>
      <c r="K23" s="20">
        <f>SUM(Table110[[#This Row],[Current Mem (GB)]:[New Mem (GB)]])</f>
        <v>0</v>
      </c>
      <c r="L23" s="30">
        <f>30.31*Table110[[#This Row],[New Mem (GB)]]</f>
        <v>0</v>
      </c>
    </row>
    <row r="24" spans="1:13" x14ac:dyDescent="0.3">
      <c r="A24" s="16"/>
      <c r="B24" s="16"/>
      <c r="C24" s="16"/>
      <c r="D24" s="16"/>
      <c r="E24" s="16"/>
      <c r="F24" s="17"/>
      <c r="G24" s="17"/>
      <c r="H24" s="16"/>
      <c r="I24" s="19"/>
      <c r="J24" s="17"/>
      <c r="K24" s="20">
        <f>SUM(Table110[[#This Row],[Current Mem (GB)]:[New Mem (GB)]])</f>
        <v>0</v>
      </c>
      <c r="L24" s="30">
        <f>30.31*Table110[[#This Row],[New Mem (GB)]]</f>
        <v>0</v>
      </c>
    </row>
    <row r="25" spans="1:13" s="14" customFormat="1" x14ac:dyDescent="0.3">
      <c r="A25" s="16"/>
      <c r="B25" s="16"/>
      <c r="C25" s="16"/>
      <c r="D25" s="16"/>
      <c r="E25" s="16"/>
      <c r="F25" s="17"/>
      <c r="G25" s="17"/>
      <c r="H25" s="16"/>
      <c r="I25" s="19"/>
      <c r="J25" s="17"/>
      <c r="K25" s="21">
        <f>SUM(Table110[[#This Row],[Current Mem (GB)]:[New Mem (GB)]])</f>
        <v>0</v>
      </c>
      <c r="L25" s="31">
        <f>30.31*Table110[[#This Row],[New Mem (GB)]]</f>
        <v>0</v>
      </c>
      <c r="M25" s="15"/>
    </row>
    <row r="26" spans="1:13" x14ac:dyDescent="0.3">
      <c r="A26" s="16"/>
      <c r="B26" s="16"/>
      <c r="C26" s="16"/>
      <c r="D26" s="16"/>
      <c r="E26" s="16"/>
      <c r="F26" s="17"/>
      <c r="G26" s="17"/>
      <c r="H26" s="16"/>
      <c r="I26" s="19"/>
      <c r="J26" s="17"/>
      <c r="K26" s="20">
        <f>SUM(Table110[[#This Row],[Current Mem (GB)]:[New Mem (GB)]])</f>
        <v>0</v>
      </c>
      <c r="L26" s="30">
        <f>30.31*Table110[[#This Row],[New Mem (GB)]]</f>
        <v>0</v>
      </c>
    </row>
    <row r="27" spans="1:13" x14ac:dyDescent="0.3">
      <c r="A27" s="16"/>
      <c r="B27" s="16"/>
      <c r="C27" s="16"/>
      <c r="D27" s="16"/>
      <c r="E27" s="16"/>
      <c r="F27" s="17"/>
      <c r="G27" s="17"/>
      <c r="H27" s="16"/>
      <c r="I27" s="19"/>
      <c r="J27" s="17"/>
      <c r="K27" s="20">
        <f>SUM(Table110[[#This Row],[Current Mem (GB)]:[New Mem (GB)]])</f>
        <v>0</v>
      </c>
      <c r="L27" s="30">
        <f>30.31*Table110[[#This Row],[New Mem (GB)]]</f>
        <v>0</v>
      </c>
    </row>
    <row r="28" spans="1:13" x14ac:dyDescent="0.3">
      <c r="A28" s="16"/>
      <c r="B28" s="16"/>
      <c r="C28" s="16"/>
      <c r="D28" s="16"/>
      <c r="E28" s="16"/>
      <c r="F28" s="17"/>
      <c r="G28" s="17"/>
      <c r="H28" s="16"/>
      <c r="I28" s="19"/>
      <c r="J28" s="17"/>
      <c r="K28" s="20">
        <f>SUM(Table110[[#This Row],[Current Mem (GB)]:[New Mem (GB)]])</f>
        <v>0</v>
      </c>
      <c r="L28" s="30">
        <f>30.31*Table110[[#This Row],[New Mem (GB)]]</f>
        <v>0</v>
      </c>
    </row>
    <row r="29" spans="1:13" x14ac:dyDescent="0.3">
      <c r="A29" s="16"/>
      <c r="B29" s="16"/>
      <c r="C29" s="16"/>
      <c r="D29" s="16"/>
      <c r="E29" s="16"/>
      <c r="F29" s="17"/>
      <c r="G29" s="17"/>
      <c r="H29" s="16"/>
      <c r="I29" s="19"/>
      <c r="J29" s="17"/>
      <c r="K29" s="20">
        <f>SUM(Table110[[#This Row],[Current Mem (GB)]:[New Mem (GB)]])</f>
        <v>0</v>
      </c>
      <c r="L29" s="30">
        <f>30.31*Table110[[#This Row],[New Mem (GB)]]</f>
        <v>0</v>
      </c>
    </row>
    <row r="30" spans="1:13" x14ac:dyDescent="0.3">
      <c r="A30" s="16"/>
      <c r="B30" s="16"/>
      <c r="C30" s="16"/>
      <c r="D30" s="16"/>
      <c r="E30" s="16"/>
      <c r="F30" s="17"/>
      <c r="G30" s="17"/>
      <c r="H30" s="16"/>
      <c r="I30" s="19"/>
      <c r="J30" s="17"/>
      <c r="K30" s="20">
        <f>SUM(Table110[[#This Row],[Current Mem (GB)]:[New Mem (GB)]])</f>
        <v>0</v>
      </c>
      <c r="L30" s="30">
        <f>30.31*Table110[[#This Row],[New Mem (GB)]]</f>
        <v>0</v>
      </c>
    </row>
    <row r="31" spans="1:13" x14ac:dyDescent="0.3">
      <c r="A31" s="16"/>
      <c r="B31" s="16"/>
      <c r="C31" s="16"/>
      <c r="D31" s="16"/>
      <c r="E31" s="16"/>
      <c r="F31" s="17"/>
      <c r="G31" s="17"/>
      <c r="H31" s="16"/>
      <c r="I31" s="19"/>
      <c r="J31" s="17"/>
      <c r="K31" s="20">
        <f>SUM(Table110[[#This Row],[Current Mem (GB)]:[New Mem (GB)]])</f>
        <v>0</v>
      </c>
      <c r="L31" s="30">
        <f>30.31*Table110[[#This Row],[New Mem (GB)]]</f>
        <v>0</v>
      </c>
    </row>
    <row r="32" spans="1:13" x14ac:dyDescent="0.3">
      <c r="A32" s="16"/>
      <c r="B32" s="16"/>
      <c r="C32" s="16"/>
      <c r="D32" s="16"/>
      <c r="E32" s="16"/>
      <c r="F32" s="17"/>
      <c r="G32" s="17"/>
      <c r="H32" s="16"/>
      <c r="I32" s="19"/>
      <c r="J32" s="17"/>
      <c r="K32" s="20">
        <f>SUM(Table110[[#This Row],[Current Mem (GB)]:[New Mem (GB)]])</f>
        <v>0</v>
      </c>
      <c r="L32" s="30">
        <f>30.31*Table110[[#This Row],[New Mem (GB)]]</f>
        <v>0</v>
      </c>
    </row>
    <row r="33" spans="1:12" x14ac:dyDescent="0.3">
      <c r="A33" s="16"/>
      <c r="B33" s="16"/>
      <c r="C33" s="16"/>
      <c r="D33" s="16"/>
      <c r="E33" s="16"/>
      <c r="F33" s="17"/>
      <c r="G33" s="17"/>
      <c r="H33" s="16"/>
      <c r="I33" s="19"/>
      <c r="J33" s="17"/>
      <c r="K33" s="20">
        <f>SUM(Table110[[#This Row],[Current Mem (GB)]:[New Mem (GB)]])</f>
        <v>0</v>
      </c>
      <c r="L33" s="30">
        <f>30.31*Table110[[#This Row],[New Mem (GB)]]</f>
        <v>0</v>
      </c>
    </row>
    <row r="34" spans="1:12" x14ac:dyDescent="0.3">
      <c r="A34" s="16"/>
      <c r="B34" s="16"/>
      <c r="C34" s="16"/>
      <c r="D34" s="16"/>
      <c r="E34" s="16"/>
      <c r="F34" s="17"/>
      <c r="G34" s="17"/>
      <c r="H34" s="16"/>
      <c r="I34" s="19"/>
      <c r="J34" s="17"/>
      <c r="K34" s="20">
        <f>SUM(Table110[[#This Row],[Current Mem (GB)]:[New Mem (GB)]])</f>
        <v>0</v>
      </c>
      <c r="L34" s="30">
        <f>30.31*Table110[[#This Row],[New Mem (GB)]]</f>
        <v>0</v>
      </c>
    </row>
    <row r="35" spans="1:12" x14ac:dyDescent="0.3">
      <c r="A35" s="16"/>
      <c r="B35" s="16"/>
      <c r="C35" s="16"/>
      <c r="D35" s="16"/>
      <c r="E35" s="16"/>
      <c r="F35" s="17"/>
      <c r="G35" s="17"/>
      <c r="H35" s="16"/>
      <c r="I35" s="19"/>
      <c r="J35" s="17"/>
      <c r="K35" s="20">
        <f>SUM(Table110[[#This Row],[Current Mem (GB)]:[New Mem (GB)]])</f>
        <v>0</v>
      </c>
      <c r="L35" s="30">
        <f>30.31*Table110[[#This Row],[New Mem (GB)]]</f>
        <v>0</v>
      </c>
    </row>
    <row r="36" spans="1:12" x14ac:dyDescent="0.3">
      <c r="A36" s="7"/>
      <c r="B36" s="8"/>
      <c r="C36" s="8"/>
      <c r="D36" s="8"/>
      <c r="E36" s="8"/>
      <c r="F36" s="9">
        <f>SUBTOTAL(103,Table110[VM Name])</f>
        <v>2</v>
      </c>
      <c r="G36" s="1"/>
      <c r="H36" s="1"/>
      <c r="I36" s="7">
        <f>SUBTOTAL(109,Table110[Current Mem (GB)])</f>
        <v>18</v>
      </c>
      <c r="J36" s="10">
        <f>SUBTOTAL(109,Table110[New Mem (GB)])</f>
        <v>44</v>
      </c>
      <c r="K36" s="1">
        <f>SUBTOTAL(109,Table110[Total Mem (GB)])</f>
        <v>62</v>
      </c>
      <c r="L36" s="31">
        <f>SUBTOTAL(109,Table110[Cost])</f>
        <v>1333.6399999999999</v>
      </c>
    </row>
    <row r="39" spans="1:12" ht="18" x14ac:dyDescent="0.3">
      <c r="C39" s="2" t="s">
        <v>5</v>
      </c>
      <c r="D39" s="2">
        <f>Table110[[#Totals],[VM Name]]</f>
        <v>2</v>
      </c>
    </row>
    <row r="40" spans="1:12" ht="18" x14ac:dyDescent="0.3">
      <c r="C40" s="2" t="s">
        <v>122</v>
      </c>
      <c r="D40" s="2">
        <f>Table110[[#Totals],[Current Mem (GB)]]</f>
        <v>18</v>
      </c>
    </row>
    <row r="41" spans="1:12" ht="18" x14ac:dyDescent="0.3">
      <c r="C41" s="2" t="s">
        <v>123</v>
      </c>
      <c r="D41" s="2">
        <f>Table110[[#Totals],[New Mem (GB)]]</f>
        <v>44</v>
      </c>
    </row>
    <row r="42" spans="1:12" ht="18" x14ac:dyDescent="0.3">
      <c r="C42" s="2" t="s">
        <v>113</v>
      </c>
      <c r="D42" s="22">
        <f>Table110[[#Totals],[Total Mem (GB)]]</f>
        <v>62</v>
      </c>
    </row>
    <row r="43" spans="1:12" ht="18" x14ac:dyDescent="0.3">
      <c r="C43" s="2" t="s">
        <v>2</v>
      </c>
      <c r="D43" s="3">
        <f>Table110[[#Totals],[Cost]]</f>
        <v>1333.6399999999999</v>
      </c>
    </row>
  </sheetData>
  <pageMargins left="0.7" right="0.7" top="0.75" bottom="0.75" header="0.3" footer="0.3"/>
  <pageSetup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8744100-9A8F-4CF4-BDEB-C6D5D92AA8CB}">
          <x14:formula1>
            <xm:f>Tables!$C$2:$C$36</xm:f>
          </x14:formula1>
          <xm:sqref>E5:E35 C5:C35</xm:sqref>
        </x14:dataValidation>
        <x14:dataValidation type="list" allowBlank="1" showInputMessage="1" showErrorMessage="1" xr:uid="{B0268CA8-C51F-4A21-AE54-48489FC38FE6}">
          <x14:formula1>
            <xm:f>Tables!$E$2:$E$33</xm:f>
          </x14:formula1>
          <xm:sqref>B5:B35</xm:sqref>
        </x14:dataValidation>
        <x14:dataValidation type="list" allowBlank="1" showInputMessage="1" showErrorMessage="1" xr:uid="{DE3F10F4-6F8C-49F8-BA64-F0DD6FD6DAA9}">
          <x14:formula1>
            <xm:f>Tables!$A$26:$A$37</xm:f>
          </x14:formula1>
          <xm:sqref>G5:G35</xm:sqref>
        </x14:dataValidation>
        <x14:dataValidation type="list" allowBlank="1" showInputMessage="1" showErrorMessage="1" xr:uid="{5A2B567E-F0CB-4DE3-9E2F-07A207049B15}">
          <x14:formula1>
            <xm:f>Tables!$A$2:$A$21</xm:f>
          </x14:formula1>
          <xm:sqref>A5:A35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7591-193B-41A7-8CC4-D9D7D5E59CB6}">
  <dimension ref="A1:Q43"/>
  <sheetViews>
    <sheetView workbookViewId="0">
      <pane ySplit="4" topLeftCell="A5" activePane="bottomLeft" state="frozen"/>
      <selection pane="bottomLeft" activeCell="E45" sqref="E45"/>
    </sheetView>
  </sheetViews>
  <sheetFormatPr defaultColWidth="18.5546875" defaultRowHeight="14.4" x14ac:dyDescent="0.3"/>
  <cols>
    <col min="1" max="1" width="17.109375" style="11" bestFit="1" customWidth="1"/>
    <col min="2" max="2" width="10" style="11" bestFit="1" customWidth="1"/>
    <col min="3" max="3" width="19.77734375" style="11" bestFit="1" customWidth="1"/>
    <col min="4" max="4" width="22.109375" style="11" bestFit="1" customWidth="1"/>
    <col min="5" max="5" width="24.88671875" style="11" customWidth="1"/>
    <col min="6" max="6" width="13" style="11" bestFit="1" customWidth="1"/>
    <col min="7" max="7" width="23" style="11" bestFit="1" customWidth="1"/>
    <col min="8" max="8" width="11.6640625" style="11" bestFit="1" customWidth="1"/>
    <col min="9" max="9" width="19.6640625" style="11" bestFit="1" customWidth="1"/>
    <col min="10" max="10" width="16.6640625" style="12" bestFit="1" customWidth="1"/>
    <col min="11" max="11" width="15.5546875" style="11" bestFit="1" customWidth="1"/>
    <col min="12" max="12" width="10.88671875" style="32" customWidth="1"/>
    <col min="13" max="16384" width="18.5546875" style="11"/>
  </cols>
  <sheetData>
    <row r="1" spans="1:12" s="23" customFormat="1" ht="15.6" x14ac:dyDescent="0.3">
      <c r="F1" s="26" t="s">
        <v>117</v>
      </c>
      <c r="G1" s="26">
        <v>99999</v>
      </c>
      <c r="J1" s="24"/>
      <c r="L1" s="28"/>
    </row>
    <row r="2" spans="1:12" s="23" customFormat="1" ht="15.6" x14ac:dyDescent="0.3">
      <c r="F2" s="26" t="s">
        <v>116</v>
      </c>
      <c r="G2" s="26">
        <v>99999</v>
      </c>
      <c r="J2" s="24"/>
      <c r="L2" s="28"/>
    </row>
    <row r="3" spans="1:12" x14ac:dyDescent="0.3">
      <c r="J3" s="33"/>
      <c r="K3" s="27"/>
    </row>
    <row r="4" spans="1:12" ht="15.6" x14ac:dyDescent="0.3">
      <c r="A4" s="5" t="s">
        <v>8</v>
      </c>
      <c r="B4" s="5" t="s">
        <v>9</v>
      </c>
      <c r="C4" s="5" t="s">
        <v>44</v>
      </c>
      <c r="D4" s="5" t="s">
        <v>10</v>
      </c>
      <c r="E4" s="5" t="s">
        <v>11</v>
      </c>
      <c r="F4" s="5" t="s">
        <v>0</v>
      </c>
      <c r="G4" s="5" t="s">
        <v>1</v>
      </c>
      <c r="H4" s="5" t="s">
        <v>6</v>
      </c>
      <c r="I4" s="5" t="s">
        <v>124</v>
      </c>
      <c r="J4" s="6" t="s">
        <v>125</v>
      </c>
      <c r="K4" s="34" t="s">
        <v>3</v>
      </c>
      <c r="L4" s="30" t="s">
        <v>4</v>
      </c>
    </row>
    <row r="5" spans="1:12" x14ac:dyDescent="0.3">
      <c r="A5" s="16" t="s">
        <v>16</v>
      </c>
      <c r="B5" s="16" t="s">
        <v>96</v>
      </c>
      <c r="C5" s="16" t="s">
        <v>76</v>
      </c>
      <c r="D5" s="16"/>
      <c r="E5" s="16"/>
      <c r="F5" s="16" t="s">
        <v>118</v>
      </c>
      <c r="G5" s="17" t="s">
        <v>41</v>
      </c>
      <c r="H5" s="16" t="s">
        <v>114</v>
      </c>
      <c r="I5" s="17">
        <v>150</v>
      </c>
      <c r="J5" s="20">
        <v>200</v>
      </c>
      <c r="K5" s="34">
        <f>SUM(Table11011[[#This Row],[Current Disk (GB)]:[New Disk (GB)]])</f>
        <v>350</v>
      </c>
      <c r="L5" s="30">
        <f>5*Table11011[[#This Row],[New Disk (GB)]]</f>
        <v>1000</v>
      </c>
    </row>
    <row r="6" spans="1:12" x14ac:dyDescent="0.3">
      <c r="A6" s="16" t="s">
        <v>18</v>
      </c>
      <c r="B6" s="16" t="s">
        <v>104</v>
      </c>
      <c r="C6" s="16" t="s">
        <v>74</v>
      </c>
      <c r="D6" s="16"/>
      <c r="E6" s="16"/>
      <c r="F6" s="16" t="s">
        <v>119</v>
      </c>
      <c r="G6" s="17" t="s">
        <v>41</v>
      </c>
      <c r="H6" s="16" t="s">
        <v>115</v>
      </c>
      <c r="I6" s="17">
        <v>200</v>
      </c>
      <c r="J6" s="20">
        <v>500</v>
      </c>
      <c r="K6" s="34">
        <f>SUM(Table11011[[#This Row],[Current Disk (GB)]:[New Disk (GB)]])</f>
        <v>700</v>
      </c>
      <c r="L6" s="30">
        <f>5*Table11011[[#This Row],[New Disk (GB)]]</f>
        <v>2500</v>
      </c>
    </row>
    <row r="7" spans="1:12" x14ac:dyDescent="0.3">
      <c r="A7" s="16"/>
      <c r="B7" s="16"/>
      <c r="C7" s="16"/>
      <c r="D7" s="16"/>
      <c r="E7" s="16"/>
      <c r="F7" s="16"/>
      <c r="G7" s="17"/>
      <c r="H7" s="16"/>
      <c r="I7" s="17"/>
      <c r="J7" s="20"/>
      <c r="K7" s="34">
        <f>SUM(Table11011[[#This Row],[Current Disk (GB)]:[New Disk (GB)]])</f>
        <v>0</v>
      </c>
      <c r="L7" s="30">
        <f>5*Table11011[[#This Row],[New Disk (GB)]]</f>
        <v>0</v>
      </c>
    </row>
    <row r="8" spans="1:12" x14ac:dyDescent="0.3">
      <c r="A8" s="16"/>
      <c r="B8" s="16"/>
      <c r="C8" s="16"/>
      <c r="D8" s="16"/>
      <c r="E8" s="16"/>
      <c r="F8" s="16"/>
      <c r="G8" s="17"/>
      <c r="H8" s="16"/>
      <c r="I8" s="17"/>
      <c r="J8" s="20"/>
      <c r="K8" s="34">
        <f>SUM(Table11011[[#This Row],[Current Disk (GB)]:[New Disk (GB)]])</f>
        <v>0</v>
      </c>
      <c r="L8" s="30">
        <f>5*Table11011[[#This Row],[New Disk (GB)]]</f>
        <v>0</v>
      </c>
    </row>
    <row r="9" spans="1:12" x14ac:dyDescent="0.3">
      <c r="A9" s="16"/>
      <c r="B9" s="16"/>
      <c r="C9" s="16"/>
      <c r="D9" s="16"/>
      <c r="E9" s="16"/>
      <c r="F9" s="18"/>
      <c r="G9" s="17"/>
      <c r="H9" s="16"/>
      <c r="I9" s="17"/>
      <c r="J9" s="20"/>
      <c r="K9" s="34">
        <f>SUM(Table11011[[#This Row],[Current Disk (GB)]:[New Disk (GB)]])</f>
        <v>0</v>
      </c>
      <c r="L9" s="30">
        <f>5*Table11011[[#This Row],[New Disk (GB)]]</f>
        <v>0</v>
      </c>
    </row>
    <row r="10" spans="1:12" x14ac:dyDescent="0.3">
      <c r="A10" s="16"/>
      <c r="B10" s="16"/>
      <c r="C10" s="16"/>
      <c r="D10" s="16"/>
      <c r="E10" s="16"/>
      <c r="F10" s="17"/>
      <c r="G10" s="17"/>
      <c r="H10" s="16"/>
      <c r="I10" s="17"/>
      <c r="J10" s="20"/>
      <c r="K10" s="34">
        <f>SUM(Table11011[[#This Row],[Current Disk (GB)]:[New Disk (GB)]])</f>
        <v>0</v>
      </c>
      <c r="L10" s="30">
        <f>5*Table11011[[#This Row],[New Disk (GB)]]</f>
        <v>0</v>
      </c>
    </row>
    <row r="11" spans="1:12" x14ac:dyDescent="0.3">
      <c r="A11" s="16"/>
      <c r="B11" s="16"/>
      <c r="C11" s="16"/>
      <c r="D11" s="16"/>
      <c r="E11" s="16"/>
      <c r="F11" s="17"/>
      <c r="G11" s="17"/>
      <c r="H11" s="16"/>
      <c r="I11" s="17"/>
      <c r="J11" s="20"/>
      <c r="K11" s="34">
        <f>SUM(Table11011[[#This Row],[Current Disk (GB)]:[New Disk (GB)]])</f>
        <v>0</v>
      </c>
      <c r="L11" s="30">
        <f>5*Table11011[[#This Row],[New Disk (GB)]]</f>
        <v>0</v>
      </c>
    </row>
    <row r="12" spans="1:12" x14ac:dyDescent="0.3">
      <c r="A12" s="16"/>
      <c r="B12" s="16"/>
      <c r="C12" s="16"/>
      <c r="D12" s="16"/>
      <c r="E12" s="16"/>
      <c r="F12" s="17"/>
      <c r="G12" s="17"/>
      <c r="H12" s="16"/>
      <c r="I12" s="17"/>
      <c r="J12" s="20"/>
      <c r="K12" s="34">
        <f>SUM(Table11011[[#This Row],[Current Disk (GB)]:[New Disk (GB)]])</f>
        <v>0</v>
      </c>
      <c r="L12" s="30">
        <f>5*Table11011[[#This Row],[New Disk (GB)]]</f>
        <v>0</v>
      </c>
    </row>
    <row r="13" spans="1:12" x14ac:dyDescent="0.3">
      <c r="A13" s="16"/>
      <c r="B13" s="16"/>
      <c r="C13" s="16"/>
      <c r="D13" s="16"/>
      <c r="E13" s="16"/>
      <c r="F13" s="17"/>
      <c r="G13" s="17"/>
      <c r="H13" s="16"/>
      <c r="I13" s="17"/>
      <c r="J13" s="20"/>
      <c r="K13" s="34">
        <f>SUM(Table11011[[#This Row],[Current Disk (GB)]:[New Disk (GB)]])</f>
        <v>0</v>
      </c>
      <c r="L13" s="30">
        <f>5*Table11011[[#This Row],[New Disk (GB)]]</f>
        <v>0</v>
      </c>
    </row>
    <row r="14" spans="1:12" x14ac:dyDescent="0.3">
      <c r="A14" s="16"/>
      <c r="B14" s="16"/>
      <c r="C14" s="16"/>
      <c r="D14" s="16"/>
      <c r="E14" s="16"/>
      <c r="F14" s="17"/>
      <c r="G14" s="17"/>
      <c r="H14" s="16"/>
      <c r="I14" s="17"/>
      <c r="J14" s="20"/>
      <c r="K14" s="34">
        <f>SUM(Table11011[[#This Row],[Current Disk (GB)]:[New Disk (GB)]])</f>
        <v>0</v>
      </c>
      <c r="L14" s="30">
        <f>5*Table11011[[#This Row],[New Disk (GB)]]</f>
        <v>0</v>
      </c>
    </row>
    <row r="15" spans="1:12" x14ac:dyDescent="0.3">
      <c r="A15" s="16"/>
      <c r="B15" s="16"/>
      <c r="C15" s="16"/>
      <c r="D15" s="16"/>
      <c r="E15" s="16"/>
      <c r="F15" s="17"/>
      <c r="G15" s="17"/>
      <c r="H15" s="16"/>
      <c r="I15" s="17"/>
      <c r="J15" s="20"/>
      <c r="K15" s="34">
        <f>SUM(Table11011[[#This Row],[Current Disk (GB)]:[New Disk (GB)]])</f>
        <v>0</v>
      </c>
      <c r="L15" s="30">
        <f>5*Table11011[[#This Row],[New Disk (GB)]]</f>
        <v>0</v>
      </c>
    </row>
    <row r="16" spans="1:12" x14ac:dyDescent="0.3">
      <c r="A16" s="16"/>
      <c r="B16" s="16"/>
      <c r="C16" s="16"/>
      <c r="D16" s="16"/>
      <c r="E16" s="16"/>
      <c r="F16" s="17"/>
      <c r="G16" s="17"/>
      <c r="H16" s="16"/>
      <c r="I16" s="17"/>
      <c r="J16" s="20"/>
      <c r="K16" s="34">
        <f>SUM(Table11011[[#This Row],[Current Disk (GB)]:[New Disk (GB)]])</f>
        <v>0</v>
      </c>
      <c r="L16" s="30">
        <f>5*Table11011[[#This Row],[New Disk (GB)]]</f>
        <v>0</v>
      </c>
    </row>
    <row r="17" spans="1:12" x14ac:dyDescent="0.3">
      <c r="A17" s="16"/>
      <c r="B17" s="16"/>
      <c r="C17" s="16"/>
      <c r="D17" s="16"/>
      <c r="E17" s="16"/>
      <c r="F17" s="17"/>
      <c r="G17" s="17"/>
      <c r="H17" s="16"/>
      <c r="I17" s="17"/>
      <c r="J17" s="20"/>
      <c r="K17" s="34">
        <f>SUM(Table11011[[#This Row],[Current Disk (GB)]:[New Disk (GB)]])</f>
        <v>0</v>
      </c>
      <c r="L17" s="30">
        <f>5*Table11011[[#This Row],[New Disk (GB)]]</f>
        <v>0</v>
      </c>
    </row>
    <row r="18" spans="1:12" x14ac:dyDescent="0.3">
      <c r="A18" s="16"/>
      <c r="B18" s="16"/>
      <c r="C18" s="16"/>
      <c r="D18" s="16"/>
      <c r="E18" s="16"/>
      <c r="F18" s="17"/>
      <c r="G18" s="17"/>
      <c r="H18" s="16"/>
      <c r="I18" s="17"/>
      <c r="J18" s="20"/>
      <c r="K18" s="34">
        <f>SUM(Table11011[[#This Row],[Current Disk (GB)]:[New Disk (GB)]])</f>
        <v>0</v>
      </c>
      <c r="L18" s="30">
        <f>5*Table11011[[#This Row],[New Disk (GB)]]</f>
        <v>0</v>
      </c>
    </row>
    <row r="19" spans="1:12" x14ac:dyDescent="0.3">
      <c r="A19" s="16"/>
      <c r="B19" s="16"/>
      <c r="C19" s="16"/>
      <c r="D19" s="16"/>
      <c r="E19" s="16"/>
      <c r="F19" s="17"/>
      <c r="G19" s="17"/>
      <c r="H19" s="16"/>
      <c r="I19" s="17"/>
      <c r="J19" s="20"/>
      <c r="K19" s="34">
        <f>SUM(Table11011[[#This Row],[Current Disk (GB)]:[New Disk (GB)]])</f>
        <v>0</v>
      </c>
      <c r="L19" s="30">
        <f>5*Table11011[[#This Row],[New Disk (GB)]]</f>
        <v>0</v>
      </c>
    </row>
    <row r="20" spans="1:12" x14ac:dyDescent="0.3">
      <c r="A20" s="16"/>
      <c r="B20" s="16"/>
      <c r="C20" s="16"/>
      <c r="D20" s="16"/>
      <c r="E20" s="16"/>
      <c r="F20" s="17"/>
      <c r="G20" s="17"/>
      <c r="H20" s="16"/>
      <c r="I20" s="17"/>
      <c r="J20" s="20"/>
      <c r="K20" s="34">
        <f>SUM(Table11011[[#This Row],[Current Disk (GB)]:[New Disk (GB)]])</f>
        <v>0</v>
      </c>
      <c r="L20" s="30">
        <f>5*Table11011[[#This Row],[New Disk (GB)]]</f>
        <v>0</v>
      </c>
    </row>
    <row r="21" spans="1:12" x14ac:dyDescent="0.3">
      <c r="A21" s="16"/>
      <c r="B21" s="16"/>
      <c r="C21" s="16"/>
      <c r="D21" s="16"/>
      <c r="E21" s="16"/>
      <c r="F21" s="17"/>
      <c r="G21" s="17"/>
      <c r="H21" s="16"/>
      <c r="I21" s="17"/>
      <c r="J21" s="20"/>
      <c r="K21" s="34">
        <f>SUM(Table11011[[#This Row],[Current Disk (GB)]:[New Disk (GB)]])</f>
        <v>0</v>
      </c>
      <c r="L21" s="30">
        <f>5*Table11011[[#This Row],[New Disk (GB)]]</f>
        <v>0</v>
      </c>
    </row>
    <row r="22" spans="1:12" x14ac:dyDescent="0.3">
      <c r="A22" s="16"/>
      <c r="B22" s="16"/>
      <c r="C22" s="16"/>
      <c r="D22" s="16"/>
      <c r="E22" s="16"/>
      <c r="F22" s="17"/>
      <c r="G22" s="17"/>
      <c r="H22" s="16"/>
      <c r="I22" s="17"/>
      <c r="J22" s="20"/>
      <c r="K22" s="34">
        <f>SUM(Table11011[[#This Row],[Current Disk (GB)]:[New Disk (GB)]])</f>
        <v>0</v>
      </c>
      <c r="L22" s="30">
        <f>5*Table11011[[#This Row],[New Disk (GB)]]</f>
        <v>0</v>
      </c>
    </row>
    <row r="23" spans="1:12" x14ac:dyDescent="0.3">
      <c r="A23" s="16"/>
      <c r="B23" s="16"/>
      <c r="C23" s="16"/>
      <c r="D23" s="16"/>
      <c r="E23" s="16"/>
      <c r="F23" s="17"/>
      <c r="G23" s="17"/>
      <c r="H23" s="16"/>
      <c r="I23" s="17"/>
      <c r="J23" s="20"/>
      <c r="K23" s="34">
        <f>SUM(Table11011[[#This Row],[Current Disk (GB)]:[New Disk (GB)]])</f>
        <v>0</v>
      </c>
      <c r="L23" s="30">
        <f>5*Table11011[[#This Row],[New Disk (GB)]]</f>
        <v>0</v>
      </c>
    </row>
    <row r="24" spans="1:12" x14ac:dyDescent="0.3">
      <c r="A24" s="16"/>
      <c r="B24" s="16"/>
      <c r="C24" s="16"/>
      <c r="D24" s="16"/>
      <c r="E24" s="16"/>
      <c r="F24" s="17"/>
      <c r="G24" s="17"/>
      <c r="H24" s="16"/>
      <c r="I24" s="17"/>
      <c r="J24" s="20"/>
      <c r="K24" s="34">
        <f>SUM(Table11011[[#This Row],[Current Disk (GB)]:[New Disk (GB)]])</f>
        <v>0</v>
      </c>
      <c r="L24" s="30">
        <f>5*Table11011[[#This Row],[New Disk (GB)]]</f>
        <v>0</v>
      </c>
    </row>
    <row r="25" spans="1:12" s="14" customFormat="1" x14ac:dyDescent="0.3">
      <c r="A25" s="16"/>
      <c r="B25" s="16"/>
      <c r="C25" s="16"/>
      <c r="D25" s="16"/>
      <c r="E25" s="16"/>
      <c r="F25" s="17"/>
      <c r="G25" s="17"/>
      <c r="H25" s="16"/>
      <c r="I25" s="17"/>
      <c r="J25" s="21"/>
      <c r="K25" s="1">
        <f>SUM(Table11011[[#This Row],[Current Disk (GB)]:[New Disk (GB)]])</f>
        <v>0</v>
      </c>
      <c r="L25" s="31">
        <f>5*Table11011[[#This Row],[New Disk (GB)]]</f>
        <v>0</v>
      </c>
    </row>
    <row r="26" spans="1:12" x14ac:dyDescent="0.3">
      <c r="A26" s="16"/>
      <c r="B26" s="16"/>
      <c r="C26" s="16"/>
      <c r="D26" s="16"/>
      <c r="E26" s="16"/>
      <c r="F26" s="17"/>
      <c r="G26" s="17"/>
      <c r="H26" s="16"/>
      <c r="I26" s="17"/>
      <c r="J26" s="20"/>
      <c r="K26" s="34">
        <f>SUM(Table11011[[#This Row],[Current Disk (GB)]:[New Disk (GB)]])</f>
        <v>0</v>
      </c>
      <c r="L26" s="30">
        <f>5*Table11011[[#This Row],[New Disk (GB)]]</f>
        <v>0</v>
      </c>
    </row>
    <row r="27" spans="1:12" x14ac:dyDescent="0.3">
      <c r="A27" s="16"/>
      <c r="B27" s="16"/>
      <c r="C27" s="16"/>
      <c r="D27" s="16"/>
      <c r="E27" s="16"/>
      <c r="F27" s="17"/>
      <c r="G27" s="17"/>
      <c r="H27" s="16"/>
      <c r="I27" s="17"/>
      <c r="J27" s="20"/>
      <c r="K27" s="34">
        <f>SUM(Table11011[[#This Row],[Current Disk (GB)]:[New Disk (GB)]])</f>
        <v>0</v>
      </c>
      <c r="L27" s="30">
        <f>5*Table11011[[#This Row],[New Disk (GB)]]</f>
        <v>0</v>
      </c>
    </row>
    <row r="28" spans="1:12" x14ac:dyDescent="0.3">
      <c r="A28" s="16"/>
      <c r="B28" s="16"/>
      <c r="C28" s="16"/>
      <c r="D28" s="16"/>
      <c r="E28" s="16"/>
      <c r="F28" s="17"/>
      <c r="G28" s="17"/>
      <c r="H28" s="16"/>
      <c r="I28" s="17"/>
      <c r="J28" s="20"/>
      <c r="K28" s="34">
        <f>SUM(Table11011[[#This Row],[Current Disk (GB)]:[New Disk (GB)]])</f>
        <v>0</v>
      </c>
      <c r="L28" s="30">
        <f>5*Table11011[[#This Row],[New Disk (GB)]]</f>
        <v>0</v>
      </c>
    </row>
    <row r="29" spans="1:12" x14ac:dyDescent="0.3">
      <c r="A29" s="16"/>
      <c r="B29" s="16"/>
      <c r="C29" s="16"/>
      <c r="D29" s="16"/>
      <c r="E29" s="16"/>
      <c r="F29" s="17"/>
      <c r="G29" s="17"/>
      <c r="H29" s="16"/>
      <c r="I29" s="17"/>
      <c r="J29" s="20"/>
      <c r="K29" s="34">
        <f>SUM(Table11011[[#This Row],[Current Disk (GB)]:[New Disk (GB)]])</f>
        <v>0</v>
      </c>
      <c r="L29" s="30">
        <f>5*Table11011[[#This Row],[New Disk (GB)]]</f>
        <v>0</v>
      </c>
    </row>
    <row r="30" spans="1:12" x14ac:dyDescent="0.3">
      <c r="A30" s="16"/>
      <c r="B30" s="16"/>
      <c r="C30" s="16"/>
      <c r="D30" s="16"/>
      <c r="E30" s="16"/>
      <c r="F30" s="17"/>
      <c r="G30" s="17"/>
      <c r="H30" s="16"/>
      <c r="I30" s="17"/>
      <c r="J30" s="20"/>
      <c r="K30" s="34">
        <f>SUM(Table11011[[#This Row],[Current Disk (GB)]:[New Disk (GB)]])</f>
        <v>0</v>
      </c>
      <c r="L30" s="30">
        <f>5*Table11011[[#This Row],[New Disk (GB)]]</f>
        <v>0</v>
      </c>
    </row>
    <row r="31" spans="1:12" x14ac:dyDescent="0.3">
      <c r="A31" s="16"/>
      <c r="B31" s="16"/>
      <c r="C31" s="16"/>
      <c r="D31" s="16"/>
      <c r="E31" s="16"/>
      <c r="F31" s="17"/>
      <c r="G31" s="17"/>
      <c r="H31" s="16"/>
      <c r="I31" s="17"/>
      <c r="J31" s="20"/>
      <c r="K31" s="34">
        <f>SUM(Table11011[[#This Row],[Current Disk (GB)]:[New Disk (GB)]])</f>
        <v>0</v>
      </c>
      <c r="L31" s="30">
        <f>5*Table11011[[#This Row],[New Disk (GB)]]</f>
        <v>0</v>
      </c>
    </row>
    <row r="32" spans="1:12" x14ac:dyDescent="0.3">
      <c r="A32" s="16"/>
      <c r="B32" s="16"/>
      <c r="C32" s="16"/>
      <c r="D32" s="16"/>
      <c r="E32" s="16"/>
      <c r="F32" s="17"/>
      <c r="G32" s="17"/>
      <c r="H32" s="16"/>
      <c r="I32" s="17"/>
      <c r="J32" s="20"/>
      <c r="K32" s="34">
        <f>SUM(Table11011[[#This Row],[Current Disk (GB)]:[New Disk (GB)]])</f>
        <v>0</v>
      </c>
      <c r="L32" s="30">
        <f>5*Table11011[[#This Row],[New Disk (GB)]]</f>
        <v>0</v>
      </c>
    </row>
    <row r="33" spans="1:12" x14ac:dyDescent="0.3">
      <c r="A33" s="16"/>
      <c r="B33" s="16"/>
      <c r="C33" s="16"/>
      <c r="D33" s="16"/>
      <c r="E33" s="16"/>
      <c r="F33" s="17"/>
      <c r="G33" s="17"/>
      <c r="H33" s="16"/>
      <c r="I33" s="17"/>
      <c r="J33" s="20"/>
      <c r="K33" s="34">
        <f>SUM(Table11011[[#This Row],[Current Disk (GB)]:[New Disk (GB)]])</f>
        <v>0</v>
      </c>
      <c r="L33" s="30">
        <f>5*Table11011[[#This Row],[New Disk (GB)]]</f>
        <v>0</v>
      </c>
    </row>
    <row r="34" spans="1:12" x14ac:dyDescent="0.3">
      <c r="A34" s="16"/>
      <c r="B34" s="16"/>
      <c r="C34" s="16"/>
      <c r="D34" s="16"/>
      <c r="E34" s="16"/>
      <c r="F34" s="17"/>
      <c r="G34" s="17"/>
      <c r="H34" s="16"/>
      <c r="I34" s="17"/>
      <c r="J34" s="20"/>
      <c r="K34" s="34">
        <f>SUM(Table11011[[#This Row],[Current Disk (GB)]:[New Disk (GB)]])</f>
        <v>0</v>
      </c>
      <c r="L34" s="30">
        <f>5*Table11011[[#This Row],[New Disk (GB)]]</f>
        <v>0</v>
      </c>
    </row>
    <row r="35" spans="1:12" x14ac:dyDescent="0.3">
      <c r="A35" s="16"/>
      <c r="B35" s="16"/>
      <c r="C35" s="16"/>
      <c r="D35" s="16"/>
      <c r="E35" s="16"/>
      <c r="F35" s="17"/>
      <c r="G35" s="17"/>
      <c r="H35" s="16"/>
      <c r="I35" s="17"/>
      <c r="J35" s="20"/>
      <c r="K35" s="34">
        <f>SUM(Table11011[[#This Row],[Current Disk (GB)]:[New Disk (GB)]])</f>
        <v>0</v>
      </c>
      <c r="L35" s="30">
        <f>5*Table11011[[#This Row],[New Disk (GB)]]</f>
        <v>0</v>
      </c>
    </row>
    <row r="36" spans="1:12" x14ac:dyDescent="0.3">
      <c r="A36" s="7"/>
      <c r="B36" s="8"/>
      <c r="C36" s="8"/>
      <c r="D36" s="8"/>
      <c r="E36" s="8"/>
      <c r="F36" s="9">
        <f>SUBTOTAL(103,Table11011[VM Name])</f>
        <v>2</v>
      </c>
      <c r="G36" s="1"/>
      <c r="H36" s="1"/>
      <c r="I36" s="10">
        <f>SUBTOTAL(109,Table11011[Current Disk (GB)])</f>
        <v>350</v>
      </c>
      <c r="J36" s="1">
        <f>SUBTOTAL(109,Table11011[New Disk (GB)])</f>
        <v>700</v>
      </c>
      <c r="K36" s="1">
        <f>SUBTOTAL(109,Table11011[Total Disk (GB)])</f>
        <v>1050</v>
      </c>
      <c r="L36" s="31">
        <f>SUBTOTAL(109,Table11011[Cost])</f>
        <v>3500</v>
      </c>
    </row>
    <row r="39" spans="1:12" ht="18" x14ac:dyDescent="0.3">
      <c r="C39" s="2" t="s">
        <v>5</v>
      </c>
      <c r="D39" s="2">
        <f>Table11011[[#Totals],[VM Name]]</f>
        <v>2</v>
      </c>
    </row>
    <row r="40" spans="1:12" ht="18" x14ac:dyDescent="0.3">
      <c r="C40" s="2" t="str">
        <f>Table11011[[#Headers],[Current Disk (GB)]]</f>
        <v>Current Disk (GB)</v>
      </c>
      <c r="D40" s="2">
        <f>Table11011[[#Totals],[Current Disk (GB)]]</f>
        <v>350</v>
      </c>
    </row>
    <row r="41" spans="1:12" ht="18" x14ac:dyDescent="0.3">
      <c r="C41" s="2" t="str">
        <f>Table11011[[#Headers],[New Disk (GB)]]</f>
        <v>New Disk (GB)</v>
      </c>
      <c r="D41" s="2">
        <f>Table11011[[#Totals],[New Disk (GB)]]</f>
        <v>700</v>
      </c>
    </row>
    <row r="42" spans="1:12" ht="18" x14ac:dyDescent="0.3">
      <c r="C42" s="2" t="str">
        <f>Table11011[[#Headers],[Total Disk (GB)]]</f>
        <v>Total Disk (GB)</v>
      </c>
      <c r="D42" s="22">
        <f>Table11011[[#Totals],[Total Disk (GB)]]</f>
        <v>1050</v>
      </c>
    </row>
    <row r="43" spans="1:12" ht="18" x14ac:dyDescent="0.3">
      <c r="C43" s="2" t="str">
        <f>Table11011[[#Headers],[Cost]]</f>
        <v>Cost</v>
      </c>
      <c r="D43" s="4">
        <f>Table11011[[#Totals],[Cost]]</f>
        <v>3500</v>
      </c>
    </row>
  </sheetData>
  <pageMargins left="0.7" right="0.7" top="0.75" bottom="0.75" header="0.3" footer="0.3"/>
  <drawing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DCBA9FC-EE32-4C8F-BA89-4103CA08A685}">
          <x14:formula1>
            <xm:f>Tables!$A$2:$A$21</xm:f>
          </x14:formula1>
          <xm:sqref>A5:A35</xm:sqref>
        </x14:dataValidation>
        <x14:dataValidation type="list" allowBlank="1" showInputMessage="1" showErrorMessage="1" xr:uid="{54228414-DBB8-465E-8B81-49C7A0832615}">
          <x14:formula1>
            <xm:f>Tables!$A$26:$A$37</xm:f>
          </x14:formula1>
          <xm:sqref>G5:G35</xm:sqref>
        </x14:dataValidation>
        <x14:dataValidation type="list" allowBlank="1" showInputMessage="1" showErrorMessage="1" xr:uid="{E184AF9E-D52A-48E8-A088-5C38DAC90EEB}">
          <x14:formula1>
            <xm:f>Tables!$E$2:$E$33</xm:f>
          </x14:formula1>
          <xm:sqref>B5:B35</xm:sqref>
        </x14:dataValidation>
        <x14:dataValidation type="list" allowBlank="1" showInputMessage="1" showErrorMessage="1" xr:uid="{25D13221-9219-4A4F-ABA9-82DB02F48020}">
          <x14:formula1>
            <xm:f>Tables!$C$2:$C$36</xm:f>
          </x14:formula1>
          <xm:sqref>E5:E35 C5:C35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54DF-DA07-479B-86DD-6E1C9908B4EE}">
  <dimension ref="A1:R36"/>
  <sheetViews>
    <sheetView workbookViewId="0">
      <pane ySplit="4" topLeftCell="A5" activePane="bottomLeft" state="frozen"/>
      <selection pane="bottomLeft" activeCell="J7" sqref="J7"/>
    </sheetView>
  </sheetViews>
  <sheetFormatPr defaultColWidth="18.5546875" defaultRowHeight="14.4" x14ac:dyDescent="0.3"/>
  <cols>
    <col min="1" max="1" width="17.109375" style="11" bestFit="1" customWidth="1"/>
    <col min="2" max="2" width="10" style="11" bestFit="1" customWidth="1"/>
    <col min="3" max="3" width="19.77734375" style="11" bestFit="1" customWidth="1"/>
    <col min="4" max="4" width="24.88671875" style="11" customWidth="1"/>
    <col min="5" max="5" width="13" style="11" bestFit="1" customWidth="1"/>
    <col min="6" max="6" width="23" style="11" bestFit="1" customWidth="1"/>
    <col min="7" max="7" width="11.6640625" style="11" bestFit="1" customWidth="1"/>
    <col min="8" max="8" width="14.6640625" style="36" customWidth="1"/>
    <col min="9" max="9" width="21" style="36" bestFit="1" customWidth="1"/>
    <col min="10" max="10" width="18.5546875" style="36"/>
    <col min="11" max="16384" width="18.5546875" style="11"/>
  </cols>
  <sheetData>
    <row r="1" spans="1:11" s="23" customFormat="1" ht="15.6" x14ac:dyDescent="0.3">
      <c r="E1" s="26" t="s">
        <v>117</v>
      </c>
      <c r="F1" s="26">
        <v>99999</v>
      </c>
      <c r="H1" s="35"/>
      <c r="I1" s="35"/>
      <c r="J1" s="35"/>
    </row>
    <row r="2" spans="1:11" s="23" customFormat="1" ht="15.6" x14ac:dyDescent="0.3">
      <c r="E2" s="26" t="s">
        <v>116</v>
      </c>
      <c r="F2" s="26">
        <v>99999</v>
      </c>
      <c r="H2" s="35"/>
      <c r="I2" s="35"/>
      <c r="J2" s="35"/>
    </row>
    <row r="3" spans="1:11" x14ac:dyDescent="0.3">
      <c r="I3" s="43"/>
      <c r="J3" s="43"/>
    </row>
    <row r="4" spans="1:11" ht="15.6" x14ac:dyDescent="0.3">
      <c r="A4" s="5" t="s">
        <v>8</v>
      </c>
      <c r="B4" s="5" t="s">
        <v>9</v>
      </c>
      <c r="C4" s="5" t="s">
        <v>44</v>
      </c>
      <c r="D4" s="5" t="s">
        <v>11</v>
      </c>
      <c r="E4" s="5" t="s">
        <v>0</v>
      </c>
      <c r="F4" s="5" t="s">
        <v>1</v>
      </c>
      <c r="G4" s="5" t="s">
        <v>6</v>
      </c>
      <c r="H4" s="37" t="s">
        <v>126</v>
      </c>
      <c r="I4" s="37" t="s">
        <v>127</v>
      </c>
      <c r="J4" s="41" t="s">
        <v>128</v>
      </c>
      <c r="K4" s="34" t="s">
        <v>129</v>
      </c>
    </row>
    <row r="5" spans="1:11" x14ac:dyDescent="0.3">
      <c r="A5" s="16" t="s">
        <v>16</v>
      </c>
      <c r="B5" s="16" t="s">
        <v>96</v>
      </c>
      <c r="C5" s="16" t="s">
        <v>76</v>
      </c>
      <c r="D5" s="16"/>
      <c r="E5" s="16" t="s">
        <v>118</v>
      </c>
      <c r="F5" s="17" t="s">
        <v>41</v>
      </c>
      <c r="G5" s="16" t="s">
        <v>114</v>
      </c>
      <c r="H5" s="38" t="s">
        <v>130</v>
      </c>
      <c r="I5" s="38" t="s">
        <v>131</v>
      </c>
      <c r="J5" s="41" t="s">
        <v>132</v>
      </c>
      <c r="K5" s="34" t="s">
        <v>133</v>
      </c>
    </row>
    <row r="6" spans="1:11" x14ac:dyDescent="0.3">
      <c r="A6" s="16" t="s">
        <v>18</v>
      </c>
      <c r="B6" s="16" t="s">
        <v>104</v>
      </c>
      <c r="C6" s="16" t="s">
        <v>74</v>
      </c>
      <c r="D6" s="16"/>
      <c r="E6" s="16" t="s">
        <v>119</v>
      </c>
      <c r="F6" s="17" t="s">
        <v>41</v>
      </c>
      <c r="G6" s="16" t="s">
        <v>115</v>
      </c>
      <c r="H6" s="38" t="s">
        <v>134</v>
      </c>
      <c r="I6" s="38" t="s">
        <v>131</v>
      </c>
      <c r="J6" s="41" t="s">
        <v>135</v>
      </c>
      <c r="K6" s="34" t="s">
        <v>133</v>
      </c>
    </row>
    <row r="7" spans="1:11" x14ac:dyDescent="0.3">
      <c r="A7" s="16"/>
      <c r="B7" s="16"/>
      <c r="C7" s="16"/>
      <c r="D7" s="16"/>
      <c r="E7" s="16"/>
      <c r="F7" s="17"/>
      <c r="G7" s="16"/>
      <c r="H7" s="38"/>
      <c r="I7" s="38"/>
      <c r="J7" s="41"/>
      <c r="K7" s="34"/>
    </row>
    <row r="8" spans="1:11" x14ac:dyDescent="0.3">
      <c r="A8" s="16"/>
      <c r="B8" s="16"/>
      <c r="C8" s="16"/>
      <c r="D8" s="16"/>
      <c r="E8" s="16"/>
      <c r="F8" s="17"/>
      <c r="G8" s="16"/>
      <c r="H8" s="38"/>
      <c r="I8" s="38"/>
      <c r="J8" s="41"/>
      <c r="K8" s="34"/>
    </row>
    <row r="9" spans="1:11" x14ac:dyDescent="0.3">
      <c r="A9" s="16"/>
      <c r="B9" s="16"/>
      <c r="C9" s="16"/>
      <c r="D9" s="16"/>
      <c r="E9" s="18"/>
      <c r="F9" s="17"/>
      <c r="G9" s="16"/>
      <c r="H9" s="38"/>
      <c r="I9" s="38"/>
      <c r="J9" s="41"/>
      <c r="K9" s="34"/>
    </row>
    <row r="10" spans="1:11" x14ac:dyDescent="0.3">
      <c r="A10" s="16"/>
      <c r="B10" s="16"/>
      <c r="C10" s="16"/>
      <c r="D10" s="16"/>
      <c r="E10" s="17"/>
      <c r="F10" s="17"/>
      <c r="G10" s="16"/>
      <c r="H10" s="39"/>
      <c r="I10" s="39"/>
      <c r="J10" s="41"/>
      <c r="K10" s="34"/>
    </row>
    <row r="11" spans="1:11" x14ac:dyDescent="0.3">
      <c r="A11" s="16"/>
      <c r="B11" s="16"/>
      <c r="C11" s="16"/>
      <c r="D11" s="16"/>
      <c r="E11" s="17"/>
      <c r="F11" s="17"/>
      <c r="G11" s="16"/>
      <c r="H11" s="39"/>
      <c r="I11" s="39"/>
      <c r="J11" s="41"/>
      <c r="K11" s="34"/>
    </row>
    <row r="12" spans="1:11" x14ac:dyDescent="0.3">
      <c r="A12" s="16"/>
      <c r="B12" s="16"/>
      <c r="C12" s="16"/>
      <c r="D12" s="16"/>
      <c r="E12" s="17"/>
      <c r="F12" s="17"/>
      <c r="G12" s="16"/>
      <c r="H12" s="39"/>
      <c r="I12" s="39"/>
      <c r="J12" s="41"/>
      <c r="K12" s="34"/>
    </row>
    <row r="13" spans="1:11" x14ac:dyDescent="0.3">
      <c r="A13" s="16"/>
      <c r="B13" s="16"/>
      <c r="C13" s="16"/>
      <c r="D13" s="16"/>
      <c r="E13" s="17"/>
      <c r="F13" s="17"/>
      <c r="G13" s="16"/>
      <c r="H13" s="39"/>
      <c r="I13" s="39"/>
      <c r="J13" s="41"/>
      <c r="K13" s="34"/>
    </row>
    <row r="14" spans="1:11" x14ac:dyDescent="0.3">
      <c r="A14" s="16"/>
      <c r="B14" s="16"/>
      <c r="C14" s="16"/>
      <c r="D14" s="16"/>
      <c r="E14" s="17"/>
      <c r="F14" s="17"/>
      <c r="G14" s="16"/>
      <c r="H14" s="39"/>
      <c r="I14" s="39"/>
      <c r="J14" s="41"/>
      <c r="K14" s="34"/>
    </row>
    <row r="15" spans="1:11" x14ac:dyDescent="0.3">
      <c r="A15" s="16"/>
      <c r="B15" s="16"/>
      <c r="C15" s="16"/>
      <c r="D15" s="16"/>
      <c r="E15" s="17"/>
      <c r="F15" s="17"/>
      <c r="G15" s="16"/>
      <c r="H15" s="39"/>
      <c r="I15" s="39"/>
      <c r="J15" s="41"/>
      <c r="K15" s="34"/>
    </row>
    <row r="16" spans="1:11" x14ac:dyDescent="0.3">
      <c r="A16" s="16"/>
      <c r="B16" s="16"/>
      <c r="C16" s="16"/>
      <c r="D16" s="16"/>
      <c r="E16" s="17"/>
      <c r="F16" s="17"/>
      <c r="G16" s="16"/>
      <c r="H16" s="39"/>
      <c r="I16" s="39"/>
      <c r="J16" s="41"/>
      <c r="K16" s="34"/>
    </row>
    <row r="17" spans="1:11" x14ac:dyDescent="0.3">
      <c r="A17" s="16"/>
      <c r="B17" s="16"/>
      <c r="C17" s="16"/>
      <c r="D17" s="16"/>
      <c r="E17" s="17"/>
      <c r="F17" s="17"/>
      <c r="G17" s="16"/>
      <c r="H17" s="39"/>
      <c r="I17" s="39"/>
      <c r="J17" s="41"/>
      <c r="K17" s="34"/>
    </row>
    <row r="18" spans="1:11" x14ac:dyDescent="0.3">
      <c r="A18" s="16"/>
      <c r="B18" s="16"/>
      <c r="C18" s="16"/>
      <c r="D18" s="16"/>
      <c r="E18" s="17"/>
      <c r="F18" s="17"/>
      <c r="G18" s="16"/>
      <c r="H18" s="39"/>
      <c r="I18" s="39"/>
      <c r="J18" s="41"/>
      <c r="K18" s="34"/>
    </row>
    <row r="19" spans="1:11" x14ac:dyDescent="0.3">
      <c r="A19" s="16"/>
      <c r="B19" s="16"/>
      <c r="C19" s="16"/>
      <c r="D19" s="16"/>
      <c r="E19" s="17"/>
      <c r="F19" s="17"/>
      <c r="G19" s="16"/>
      <c r="H19" s="39"/>
      <c r="I19" s="39"/>
      <c r="J19" s="41"/>
      <c r="K19" s="34"/>
    </row>
    <row r="20" spans="1:11" x14ac:dyDescent="0.3">
      <c r="A20" s="16"/>
      <c r="B20" s="16"/>
      <c r="C20" s="16"/>
      <c r="D20" s="16"/>
      <c r="E20" s="17"/>
      <c r="F20" s="17"/>
      <c r="G20" s="16"/>
      <c r="H20" s="39"/>
      <c r="I20" s="39"/>
      <c r="J20" s="41"/>
      <c r="K20" s="34"/>
    </row>
    <row r="21" spans="1:11" x14ac:dyDescent="0.3">
      <c r="A21" s="16"/>
      <c r="B21" s="16"/>
      <c r="C21" s="16"/>
      <c r="D21" s="16"/>
      <c r="E21" s="17"/>
      <c r="F21" s="17"/>
      <c r="G21" s="16"/>
      <c r="H21" s="39"/>
      <c r="I21" s="39"/>
      <c r="J21" s="41"/>
      <c r="K21" s="34"/>
    </row>
    <row r="22" spans="1:11" x14ac:dyDescent="0.3">
      <c r="A22" s="16"/>
      <c r="B22" s="16"/>
      <c r="C22" s="16"/>
      <c r="D22" s="16"/>
      <c r="E22" s="17"/>
      <c r="F22" s="17"/>
      <c r="G22" s="16"/>
      <c r="H22" s="39"/>
      <c r="I22" s="39"/>
      <c r="J22" s="41"/>
      <c r="K22" s="34"/>
    </row>
    <row r="23" spans="1:11" x14ac:dyDescent="0.3">
      <c r="A23" s="16"/>
      <c r="B23" s="16"/>
      <c r="C23" s="16"/>
      <c r="D23" s="16"/>
      <c r="E23" s="17"/>
      <c r="F23" s="17"/>
      <c r="G23" s="16"/>
      <c r="H23" s="39"/>
      <c r="I23" s="39"/>
      <c r="J23" s="41"/>
      <c r="K23" s="34"/>
    </row>
    <row r="24" spans="1:11" x14ac:dyDescent="0.3">
      <c r="A24" s="16"/>
      <c r="B24" s="16"/>
      <c r="C24" s="16"/>
      <c r="D24" s="16"/>
      <c r="E24" s="17"/>
      <c r="F24" s="17"/>
      <c r="G24" s="16"/>
      <c r="H24" s="39"/>
      <c r="I24" s="39"/>
      <c r="J24" s="41"/>
      <c r="K24" s="34"/>
    </row>
    <row r="25" spans="1:11" s="14" customFormat="1" x14ac:dyDescent="0.3">
      <c r="A25" s="16"/>
      <c r="B25" s="16"/>
      <c r="C25" s="16"/>
      <c r="D25" s="16"/>
      <c r="E25" s="17"/>
      <c r="F25" s="17"/>
      <c r="G25" s="16"/>
      <c r="H25" s="39"/>
      <c r="I25" s="39"/>
      <c r="J25" s="42"/>
      <c r="K25" s="1"/>
    </row>
    <row r="26" spans="1:11" x14ac:dyDescent="0.3">
      <c r="A26" s="16"/>
      <c r="B26" s="16"/>
      <c r="C26" s="16"/>
      <c r="D26" s="16"/>
      <c r="E26" s="17"/>
      <c r="F26" s="17"/>
      <c r="G26" s="16"/>
      <c r="H26" s="39"/>
      <c r="I26" s="39"/>
      <c r="J26" s="41"/>
      <c r="K26" s="34"/>
    </row>
    <row r="27" spans="1:11" x14ac:dyDescent="0.3">
      <c r="A27" s="16"/>
      <c r="B27" s="16"/>
      <c r="C27" s="16"/>
      <c r="D27" s="16"/>
      <c r="E27" s="17"/>
      <c r="F27" s="17"/>
      <c r="G27" s="16"/>
      <c r="H27" s="39"/>
      <c r="I27" s="39"/>
      <c r="J27" s="41"/>
      <c r="K27" s="34"/>
    </row>
    <row r="28" spans="1:11" x14ac:dyDescent="0.3">
      <c r="A28" s="16"/>
      <c r="B28" s="16"/>
      <c r="C28" s="16"/>
      <c r="D28" s="16"/>
      <c r="E28" s="17"/>
      <c r="F28" s="17"/>
      <c r="G28" s="16"/>
      <c r="H28" s="39"/>
      <c r="I28" s="39"/>
      <c r="J28" s="41"/>
      <c r="K28" s="34"/>
    </row>
    <row r="29" spans="1:11" x14ac:dyDescent="0.3">
      <c r="A29" s="16"/>
      <c r="B29" s="16"/>
      <c r="C29" s="16"/>
      <c r="D29" s="16"/>
      <c r="E29" s="17"/>
      <c r="F29" s="17"/>
      <c r="G29" s="16"/>
      <c r="H29" s="39"/>
      <c r="I29" s="39"/>
      <c r="J29" s="41"/>
      <c r="K29" s="34"/>
    </row>
    <row r="30" spans="1:11" x14ac:dyDescent="0.3">
      <c r="A30" s="16"/>
      <c r="B30" s="16"/>
      <c r="C30" s="16"/>
      <c r="D30" s="16"/>
      <c r="E30" s="17"/>
      <c r="F30" s="17"/>
      <c r="G30" s="16"/>
      <c r="H30" s="39"/>
      <c r="I30" s="39"/>
      <c r="J30" s="41"/>
      <c r="K30" s="34"/>
    </row>
    <row r="31" spans="1:11" x14ac:dyDescent="0.3">
      <c r="A31" s="16"/>
      <c r="B31" s="16"/>
      <c r="C31" s="16"/>
      <c r="D31" s="16"/>
      <c r="E31" s="17"/>
      <c r="F31" s="17"/>
      <c r="G31" s="16"/>
      <c r="H31" s="39"/>
      <c r="I31" s="39"/>
      <c r="J31" s="41"/>
      <c r="K31" s="34"/>
    </row>
    <row r="32" spans="1:11" x14ac:dyDescent="0.3">
      <c r="A32" s="16"/>
      <c r="B32" s="16"/>
      <c r="C32" s="16"/>
      <c r="D32" s="16"/>
      <c r="E32" s="17"/>
      <c r="F32" s="17"/>
      <c r="G32" s="16"/>
      <c r="H32" s="39"/>
      <c r="I32" s="39"/>
      <c r="J32" s="41"/>
      <c r="K32" s="34"/>
    </row>
    <row r="33" spans="1:11" x14ac:dyDescent="0.3">
      <c r="A33" s="16"/>
      <c r="B33" s="16"/>
      <c r="C33" s="16"/>
      <c r="D33" s="16"/>
      <c r="E33" s="17"/>
      <c r="F33" s="17"/>
      <c r="G33" s="16"/>
      <c r="H33" s="39"/>
      <c r="I33" s="39"/>
      <c r="J33" s="41"/>
      <c r="K33" s="34"/>
    </row>
    <row r="34" spans="1:11" x14ac:dyDescent="0.3">
      <c r="A34" s="16"/>
      <c r="B34" s="16"/>
      <c r="C34" s="16"/>
      <c r="D34" s="16"/>
      <c r="E34" s="17"/>
      <c r="F34" s="17"/>
      <c r="G34" s="16"/>
      <c r="H34" s="39"/>
      <c r="I34" s="39"/>
      <c r="J34" s="41"/>
      <c r="K34" s="34"/>
    </row>
    <row r="35" spans="1:11" x14ac:dyDescent="0.3">
      <c r="A35" s="16"/>
      <c r="B35" s="16"/>
      <c r="C35" s="16"/>
      <c r="D35" s="16"/>
      <c r="E35" s="17"/>
      <c r="F35" s="17"/>
      <c r="G35" s="16"/>
      <c r="H35" s="39"/>
      <c r="I35" s="39"/>
      <c r="J35" s="41"/>
      <c r="K35" s="34"/>
    </row>
    <row r="36" spans="1:11" x14ac:dyDescent="0.3">
      <c r="A36" s="7"/>
      <c r="B36" s="8"/>
      <c r="C36" s="8"/>
      <c r="D36" s="8"/>
      <c r="E36" s="9">
        <f>SUBTOTAL(103,Table1101112[VM Name])</f>
        <v>2</v>
      </c>
      <c r="F36" s="1"/>
      <c r="G36" s="1"/>
      <c r="H36" s="40"/>
      <c r="I36" s="40"/>
      <c r="J36" s="1"/>
      <c r="K36" s="1"/>
    </row>
  </sheetData>
  <pageMargins left="0.7" right="0.7" top="0.75" bottom="0.75" header="0.3" footer="0.3"/>
  <drawing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88264F0-78F8-45B0-B5B1-72CA4C0576EF}">
          <x14:formula1>
            <xm:f>Tables!$C$2:$C$36</xm:f>
          </x14:formula1>
          <xm:sqref>C5:D35</xm:sqref>
        </x14:dataValidation>
        <x14:dataValidation type="list" allowBlank="1" showInputMessage="1" showErrorMessage="1" xr:uid="{017DE727-C254-4157-B916-931EDFA99B9D}">
          <x14:formula1>
            <xm:f>Tables!$E$2:$E$33</xm:f>
          </x14:formula1>
          <xm:sqref>B5:B35</xm:sqref>
        </x14:dataValidation>
        <x14:dataValidation type="list" allowBlank="1" showInputMessage="1" showErrorMessage="1" xr:uid="{2A65097D-45E0-426C-823E-F0E23468B354}">
          <x14:formula1>
            <xm:f>Tables!$A$26:$A$37</xm:f>
          </x14:formula1>
          <xm:sqref>F5:F35</xm:sqref>
        </x14:dataValidation>
        <x14:dataValidation type="list" allowBlank="1" showInputMessage="1" showErrorMessage="1" xr:uid="{DEA4F81E-DC8D-41EA-B33C-93952F02A31E}">
          <x14:formula1>
            <xm:f>Tables!$A$2:$A$21</xm:f>
          </x14:formula1>
          <xm:sqref>A5:A35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9C82-A77B-470C-A522-04D9FA37BA21}">
  <dimension ref="A1:E37"/>
  <sheetViews>
    <sheetView topLeftCell="A13" workbookViewId="0">
      <selection activeCell="C46" sqref="C46"/>
    </sheetView>
  </sheetViews>
  <sheetFormatPr defaultRowHeight="14.4" x14ac:dyDescent="0.3"/>
  <cols>
    <col min="1" max="1" width="24.109375" bestFit="1" customWidth="1"/>
    <col min="2" max="2" width="16.109375" bestFit="1" customWidth="1"/>
    <col min="3" max="3" width="27.6640625" bestFit="1" customWidth="1"/>
    <col min="5" max="5" width="16.77734375" bestFit="1" customWidth="1"/>
  </cols>
  <sheetData>
    <row r="1" spans="1:5" x14ac:dyDescent="0.3">
      <c r="A1" t="s">
        <v>12</v>
      </c>
      <c r="C1" t="s">
        <v>44</v>
      </c>
      <c r="E1" t="s">
        <v>9</v>
      </c>
    </row>
    <row r="2" spans="1:5" x14ac:dyDescent="0.3">
      <c r="A2" t="s">
        <v>13</v>
      </c>
      <c r="C2" t="s">
        <v>69</v>
      </c>
      <c r="E2" t="s">
        <v>101</v>
      </c>
    </row>
    <row r="3" spans="1:5" x14ac:dyDescent="0.3">
      <c r="A3" t="s">
        <v>14</v>
      </c>
      <c r="C3" t="s">
        <v>70</v>
      </c>
      <c r="E3" t="s">
        <v>100</v>
      </c>
    </row>
    <row r="4" spans="1:5" x14ac:dyDescent="0.3">
      <c r="A4" t="s">
        <v>15</v>
      </c>
      <c r="C4" t="s">
        <v>74</v>
      </c>
      <c r="E4" t="s">
        <v>104</v>
      </c>
    </row>
    <row r="5" spans="1:5" x14ac:dyDescent="0.3">
      <c r="A5" t="s">
        <v>16</v>
      </c>
      <c r="C5" t="s">
        <v>73</v>
      </c>
      <c r="E5" t="s">
        <v>105</v>
      </c>
    </row>
    <row r="6" spans="1:5" x14ac:dyDescent="0.3">
      <c r="A6" t="s">
        <v>17</v>
      </c>
      <c r="C6" t="s">
        <v>64</v>
      </c>
      <c r="E6" t="s">
        <v>96</v>
      </c>
    </row>
    <row r="7" spans="1:5" x14ac:dyDescent="0.3">
      <c r="A7" t="s">
        <v>18</v>
      </c>
      <c r="C7" t="s">
        <v>76</v>
      </c>
      <c r="E7" t="s">
        <v>107</v>
      </c>
    </row>
    <row r="8" spans="1:5" x14ac:dyDescent="0.3">
      <c r="A8" t="s">
        <v>19</v>
      </c>
      <c r="C8" t="s">
        <v>61</v>
      </c>
      <c r="E8" t="s">
        <v>93</v>
      </c>
    </row>
    <row r="9" spans="1:5" x14ac:dyDescent="0.3">
      <c r="A9" t="s">
        <v>20</v>
      </c>
      <c r="C9" t="s">
        <v>75</v>
      </c>
      <c r="E9" t="s">
        <v>106</v>
      </c>
    </row>
    <row r="10" spans="1:5" x14ac:dyDescent="0.3">
      <c r="A10" t="s">
        <v>21</v>
      </c>
      <c r="C10" t="s">
        <v>47</v>
      </c>
      <c r="E10" t="s">
        <v>103</v>
      </c>
    </row>
    <row r="11" spans="1:5" x14ac:dyDescent="0.3">
      <c r="A11" t="s">
        <v>22</v>
      </c>
      <c r="C11" t="s">
        <v>49</v>
      </c>
      <c r="E11" t="s">
        <v>108</v>
      </c>
    </row>
    <row r="12" spans="1:5" x14ac:dyDescent="0.3">
      <c r="A12" t="s">
        <v>23</v>
      </c>
      <c r="C12" t="s">
        <v>48</v>
      </c>
      <c r="E12" t="s">
        <v>109</v>
      </c>
    </row>
    <row r="13" spans="1:5" x14ac:dyDescent="0.3">
      <c r="A13" t="s">
        <v>24</v>
      </c>
      <c r="C13" t="s">
        <v>46</v>
      </c>
      <c r="E13" t="s">
        <v>102</v>
      </c>
    </row>
    <row r="14" spans="1:5" x14ac:dyDescent="0.3">
      <c r="A14" t="s">
        <v>25</v>
      </c>
      <c r="C14" t="s">
        <v>51</v>
      </c>
      <c r="E14" t="s">
        <v>94</v>
      </c>
    </row>
    <row r="15" spans="1:5" x14ac:dyDescent="0.3">
      <c r="A15" t="s">
        <v>26</v>
      </c>
      <c r="C15" t="s">
        <v>50</v>
      </c>
      <c r="E15" t="s">
        <v>90</v>
      </c>
    </row>
    <row r="16" spans="1:5" x14ac:dyDescent="0.3">
      <c r="A16" t="s">
        <v>27</v>
      </c>
      <c r="C16" t="s">
        <v>72</v>
      </c>
      <c r="E16" t="s">
        <v>111</v>
      </c>
    </row>
    <row r="17" spans="1:5" x14ac:dyDescent="0.3">
      <c r="A17" t="s">
        <v>28</v>
      </c>
      <c r="C17" t="s">
        <v>78</v>
      </c>
      <c r="E17" t="s">
        <v>99</v>
      </c>
    </row>
    <row r="18" spans="1:5" x14ac:dyDescent="0.3">
      <c r="A18" t="s">
        <v>29</v>
      </c>
      <c r="C18" t="s">
        <v>77</v>
      </c>
      <c r="E18" t="s">
        <v>97</v>
      </c>
    </row>
    <row r="19" spans="1:5" x14ac:dyDescent="0.3">
      <c r="A19" t="s">
        <v>30</v>
      </c>
      <c r="C19" t="s">
        <v>71</v>
      </c>
      <c r="E19" t="s">
        <v>92</v>
      </c>
    </row>
    <row r="20" spans="1:5" x14ac:dyDescent="0.3">
      <c r="A20" t="s">
        <v>31</v>
      </c>
      <c r="C20" t="s">
        <v>62</v>
      </c>
      <c r="E20" t="s">
        <v>91</v>
      </c>
    </row>
    <row r="21" spans="1:5" x14ac:dyDescent="0.3">
      <c r="A21" t="s">
        <v>32</v>
      </c>
      <c r="C21" t="s">
        <v>79</v>
      </c>
      <c r="E21" t="s">
        <v>88</v>
      </c>
    </row>
    <row r="22" spans="1:5" x14ac:dyDescent="0.3">
      <c r="C22" t="s">
        <v>66</v>
      </c>
      <c r="E22" t="s">
        <v>89</v>
      </c>
    </row>
    <row r="23" spans="1:5" x14ac:dyDescent="0.3">
      <c r="C23" t="s">
        <v>65</v>
      </c>
      <c r="E23" t="s">
        <v>82</v>
      </c>
    </row>
    <row r="24" spans="1:5" x14ac:dyDescent="0.3">
      <c r="C24" t="s">
        <v>68</v>
      </c>
      <c r="E24" t="s">
        <v>98</v>
      </c>
    </row>
    <row r="25" spans="1:5" x14ac:dyDescent="0.3">
      <c r="A25" t="s">
        <v>1</v>
      </c>
      <c r="C25" t="s">
        <v>60</v>
      </c>
      <c r="E25" t="s">
        <v>110</v>
      </c>
    </row>
    <row r="26" spans="1:5" x14ac:dyDescent="0.3">
      <c r="A26" t="s">
        <v>33</v>
      </c>
      <c r="C26" t="s">
        <v>59</v>
      </c>
      <c r="E26" t="s">
        <v>81</v>
      </c>
    </row>
    <row r="27" spans="1:5" x14ac:dyDescent="0.3">
      <c r="A27" t="s">
        <v>36</v>
      </c>
      <c r="C27" t="s">
        <v>58</v>
      </c>
      <c r="E27" t="s">
        <v>83</v>
      </c>
    </row>
    <row r="28" spans="1:5" x14ac:dyDescent="0.3">
      <c r="A28" t="s">
        <v>39</v>
      </c>
      <c r="C28" t="s">
        <v>57</v>
      </c>
      <c r="E28" t="s">
        <v>80</v>
      </c>
    </row>
    <row r="29" spans="1:5" x14ac:dyDescent="0.3">
      <c r="A29" t="s">
        <v>41</v>
      </c>
      <c r="C29" t="s">
        <v>67</v>
      </c>
      <c r="E29" t="s">
        <v>95</v>
      </c>
    </row>
    <row r="30" spans="1:5" x14ac:dyDescent="0.3">
      <c r="A30" t="s">
        <v>43</v>
      </c>
      <c r="C30" t="s">
        <v>45</v>
      </c>
      <c r="E30" t="s">
        <v>87</v>
      </c>
    </row>
    <row r="31" spans="1:5" x14ac:dyDescent="0.3">
      <c r="A31" t="s">
        <v>40</v>
      </c>
      <c r="C31" t="s">
        <v>63</v>
      </c>
      <c r="E31" t="s">
        <v>86</v>
      </c>
    </row>
    <row r="32" spans="1:5" x14ac:dyDescent="0.3">
      <c r="A32" t="s">
        <v>37</v>
      </c>
      <c r="C32" t="s">
        <v>56</v>
      </c>
      <c r="E32" t="s">
        <v>85</v>
      </c>
    </row>
    <row r="33" spans="1:5" x14ac:dyDescent="0.3">
      <c r="A33" t="s">
        <v>38</v>
      </c>
      <c r="C33" t="s">
        <v>54</v>
      </c>
      <c r="E33" t="s">
        <v>84</v>
      </c>
    </row>
    <row r="34" spans="1:5" x14ac:dyDescent="0.3">
      <c r="A34" t="s">
        <v>34</v>
      </c>
      <c r="C34" t="s">
        <v>55</v>
      </c>
    </row>
    <row r="35" spans="1:5" x14ac:dyDescent="0.3">
      <c r="A35" t="s">
        <v>7</v>
      </c>
      <c r="C35" t="s">
        <v>53</v>
      </c>
    </row>
    <row r="36" spans="1:5" x14ac:dyDescent="0.3">
      <c r="A36" t="s">
        <v>35</v>
      </c>
      <c r="C36" t="s">
        <v>52</v>
      </c>
    </row>
    <row r="37" spans="1:5" x14ac:dyDescent="0.3">
      <c r="A37" t="s">
        <v>42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E7735795EB4247943ACC612F84BAFF" ma:contentTypeVersion="0" ma:contentTypeDescription="Create a new document." ma:contentTypeScope="" ma:versionID="0e277b1fd8f21299d677d6b81d30c5f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5B869-03A1-4E4F-8A56-AA36B7414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DCEAE8D-3555-4ACE-8938-185B60246620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42557D-7FE7-4D8E-B6B8-3A9EC71700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CPU</vt:lpstr>
      <vt:lpstr>Memory</vt:lpstr>
      <vt:lpstr>Disk</vt:lpstr>
      <vt:lpstr>Network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Zaid Naimi</dc:creator>
  <cp:lastModifiedBy>Zaid Naimi</cp:lastModifiedBy>
  <cp:lastPrinted>2015-09-08T18:52:12Z</cp:lastPrinted>
  <dcterms:created xsi:type="dcterms:W3CDTF">2015-04-06T14:24:32Z</dcterms:created>
  <dcterms:modified xsi:type="dcterms:W3CDTF">2024-06-10T20:29:27Z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0x0101007AE7735795EB4247943ACC612F84BAFF</vt:lpwstr>
  </property>
</Properties>
</file>